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dt\Desktop\Grant Coordinator Websiet Info\"/>
    </mc:Choice>
  </mc:AlternateContent>
  <bookViews>
    <workbookView xWindow="0" yWindow="0" windowWidth="18870" windowHeight="7725"/>
  </bookViews>
  <sheets>
    <sheet name="Summary" sheetId="2" r:id="rId1"/>
    <sheet name="Tuition" sheetId="3" r:id="rId2"/>
    <sheet name="SPA USE ONLY" sheetId="4" r:id="rId3"/>
  </sheets>
  <externalReferences>
    <externalReference r:id="rId4"/>
    <externalReference r:id="rId5"/>
  </externalReferences>
  <definedNames>
    <definedName name="_YR1">#REF!</definedName>
    <definedName name="_YR2">#REF!</definedName>
    <definedName name="_YR3">'[1]Form Page 4'!#REF!</definedName>
    <definedName name="_YR4">'[1]Form Page 4'!#REF!</definedName>
    <definedName name="_YR5">'[1]Form Page 4'!#REF!</definedName>
    <definedName name="bach">#REF!</definedName>
    <definedName name="fac">#REF!</definedName>
    <definedName name="grad">#REF!</definedName>
    <definedName name="GS">'[1]Form Page 4'!#REF!</definedName>
    <definedName name="hour">#REF!</definedName>
    <definedName name="HR">'[1]Form Page 4'!#REF!</definedName>
    <definedName name="merit">#REF!</definedName>
    <definedName name="PD">'[1]Form Page 4'!#REF!</definedName>
    <definedName name="post">#REF!</definedName>
    <definedName name="_xlnm.Print_Area" localSheetId="0">Summary!$A$1:$U$107</definedName>
    <definedName name="_xlnm.Print_Area" localSheetId="1">Tuition!$A$1:$S$65</definedName>
    <definedName name="Print_Area_MI">#REF!</definedName>
    <definedName name="Print_Titles_MI">#REF!</definedName>
    <definedName name="PRSALARY" function="1" xlm="1">#REF!</definedName>
    <definedName name="ps">#REF!</definedName>
    <definedName name="ug">#REF!</definedName>
    <definedName name="years">'[2]Start here'!$I$10</definedName>
  </definedNames>
  <calcPr calcId="162913"/>
</workbook>
</file>

<file path=xl/calcChain.xml><?xml version="1.0" encoding="utf-8"?>
<calcChain xmlns="http://schemas.openxmlformats.org/spreadsheetml/2006/main">
  <c r="H24" i="2" l="1"/>
  <c r="Q122" i="3" l="1"/>
  <c r="Q123" i="3" s="1"/>
  <c r="Q124" i="3" s="1"/>
  <c r="Q125" i="3" s="1"/>
  <c r="Q126" i="3" s="1"/>
  <c r="Q127" i="3" s="1"/>
  <c r="Q128" i="3" s="1"/>
  <c r="Q104" i="3"/>
  <c r="Q105" i="3" s="1"/>
  <c r="Q106" i="3" s="1"/>
  <c r="Q107" i="3" s="1"/>
  <c r="Q108" i="3" s="1"/>
  <c r="Q109" i="3" s="1"/>
  <c r="Q110" i="3" s="1"/>
  <c r="Q92" i="3"/>
  <c r="Q93" i="3" s="1"/>
  <c r="Q94" i="3" s="1"/>
  <c r="Q95" i="3" s="1"/>
  <c r="Q96" i="3" s="1"/>
  <c r="Q97" i="3" s="1"/>
  <c r="Q98" i="3" s="1"/>
  <c r="O73" i="3"/>
  <c r="M73" i="3" s="1"/>
  <c r="Q74" i="3" l="1"/>
  <c r="K73" i="3"/>
  <c r="Q152" i="3" l="1"/>
  <c r="Q153" i="3" s="1"/>
  <c r="Q154" i="3" s="1"/>
  <c r="Q155" i="3" s="1"/>
  <c r="Q156" i="3" s="1"/>
  <c r="Q157" i="3" s="1"/>
  <c r="Q158" i="3" s="1"/>
  <c r="O151" i="3"/>
  <c r="O152" i="3" s="1"/>
  <c r="O153" i="3" s="1"/>
  <c r="O154" i="3" s="1"/>
  <c r="O155" i="3" s="1"/>
  <c r="O156" i="3" s="1"/>
  <c r="O157" i="3" s="1"/>
  <c r="O158" i="3" s="1"/>
  <c r="M151" i="3"/>
  <c r="M152" i="3" s="1"/>
  <c r="M153" i="3" s="1"/>
  <c r="M154" i="3" s="1"/>
  <c r="M155" i="3" s="1"/>
  <c r="M156" i="3" s="1"/>
  <c r="M157" i="3" s="1"/>
  <c r="M158" i="3" s="1"/>
  <c r="K151" i="3"/>
  <c r="K152" i="3" s="1"/>
  <c r="K153" i="3" s="1"/>
  <c r="K154" i="3" s="1"/>
  <c r="K155" i="3" s="1"/>
  <c r="K156" i="3" s="1"/>
  <c r="K157" i="3" s="1"/>
  <c r="K158" i="3" s="1"/>
  <c r="Q143" i="3"/>
  <c r="Q144" i="3" s="1"/>
  <c r="Q145" i="3" s="1"/>
  <c r="Q146" i="3" s="1"/>
  <c r="Q147" i="3" s="1"/>
  <c r="Q148" i="3" s="1"/>
  <c r="Q149" i="3" s="1"/>
  <c r="O142" i="3"/>
  <c r="O143" i="3" s="1"/>
  <c r="O144" i="3" s="1"/>
  <c r="O145" i="3" s="1"/>
  <c r="O146" i="3" s="1"/>
  <c r="O147" i="3" s="1"/>
  <c r="O148" i="3" s="1"/>
  <c r="O149" i="3" s="1"/>
  <c r="M142" i="3"/>
  <c r="M143" i="3" s="1"/>
  <c r="M144" i="3" s="1"/>
  <c r="M145" i="3" s="1"/>
  <c r="M146" i="3" s="1"/>
  <c r="M147" i="3" s="1"/>
  <c r="M148" i="3" s="1"/>
  <c r="M149" i="3" s="1"/>
  <c r="K142" i="3"/>
  <c r="K143" i="3" s="1"/>
  <c r="K144" i="3" s="1"/>
  <c r="K145" i="3" s="1"/>
  <c r="K146" i="3" s="1"/>
  <c r="K147" i="3" s="1"/>
  <c r="K148" i="3" s="1"/>
  <c r="K149" i="3" s="1"/>
  <c r="Q134" i="3"/>
  <c r="Q135" i="3" s="1"/>
  <c r="Q136" i="3" s="1"/>
  <c r="Q137" i="3" s="1"/>
  <c r="Q138" i="3" s="1"/>
  <c r="Q139" i="3" s="1"/>
  <c r="Q140" i="3" s="1"/>
  <c r="O133" i="3"/>
  <c r="O134" i="3" s="1"/>
  <c r="O135" i="3" s="1"/>
  <c r="O136" i="3" s="1"/>
  <c r="O137" i="3" s="1"/>
  <c r="O138" i="3" s="1"/>
  <c r="O139" i="3" s="1"/>
  <c r="O140" i="3" s="1"/>
  <c r="M133" i="3"/>
  <c r="M134" i="3" s="1"/>
  <c r="M135" i="3" s="1"/>
  <c r="M136" i="3" s="1"/>
  <c r="M137" i="3" s="1"/>
  <c r="M138" i="3" s="1"/>
  <c r="M139" i="3" s="1"/>
  <c r="M140" i="3" s="1"/>
  <c r="K133" i="3"/>
  <c r="K134" i="3" s="1"/>
  <c r="K135" i="3" s="1"/>
  <c r="K136" i="3" s="1"/>
  <c r="K137" i="3" s="1"/>
  <c r="K138" i="3" s="1"/>
  <c r="K139" i="3" s="1"/>
  <c r="K140" i="3" s="1"/>
  <c r="O121" i="3"/>
  <c r="O122" i="3" s="1"/>
  <c r="O123" i="3" s="1"/>
  <c r="O124" i="3" s="1"/>
  <c r="O125" i="3" s="1"/>
  <c r="O126" i="3" s="1"/>
  <c r="O127" i="3" s="1"/>
  <c r="O128" i="3" s="1"/>
  <c r="M121" i="3"/>
  <c r="M122" i="3" s="1"/>
  <c r="M123" i="3" s="1"/>
  <c r="M124" i="3" s="1"/>
  <c r="M125" i="3" s="1"/>
  <c r="M126" i="3" s="1"/>
  <c r="M127" i="3" s="1"/>
  <c r="M128" i="3" s="1"/>
  <c r="K121" i="3"/>
  <c r="K122" i="3" s="1"/>
  <c r="K123" i="3" s="1"/>
  <c r="K124" i="3" s="1"/>
  <c r="K125" i="3" s="1"/>
  <c r="K126" i="3" s="1"/>
  <c r="K127" i="3" s="1"/>
  <c r="K128" i="3" s="1"/>
  <c r="Q113" i="3"/>
  <c r="Q114" i="3" s="1"/>
  <c r="Q115" i="3" s="1"/>
  <c r="Q116" i="3" s="1"/>
  <c r="Q117" i="3" s="1"/>
  <c r="Q118" i="3" s="1"/>
  <c r="Q119" i="3" s="1"/>
  <c r="O112" i="3"/>
  <c r="M112" i="3" s="1"/>
  <c r="M113" i="3" s="1"/>
  <c r="M114" i="3" s="1"/>
  <c r="M115" i="3" s="1"/>
  <c r="M116" i="3" s="1"/>
  <c r="M117" i="3" s="1"/>
  <c r="M118" i="3" s="1"/>
  <c r="M119" i="3" s="1"/>
  <c r="K112" i="3"/>
  <c r="K113" i="3" s="1"/>
  <c r="K114" i="3" s="1"/>
  <c r="K115" i="3" s="1"/>
  <c r="K116" i="3" s="1"/>
  <c r="K117" i="3" s="1"/>
  <c r="K118" i="3" s="1"/>
  <c r="K119" i="3" s="1"/>
  <c r="O103" i="3"/>
  <c r="M103" i="3" s="1"/>
  <c r="M104" i="3" s="1"/>
  <c r="M105" i="3" s="1"/>
  <c r="M106" i="3" s="1"/>
  <c r="M107" i="3" s="1"/>
  <c r="M108" i="3" s="1"/>
  <c r="M109" i="3" s="1"/>
  <c r="M110" i="3" s="1"/>
  <c r="K103" i="3"/>
  <c r="K104" i="3" s="1"/>
  <c r="K105" i="3" s="1"/>
  <c r="K106" i="3" s="1"/>
  <c r="K107" i="3" s="1"/>
  <c r="K108" i="3" s="1"/>
  <c r="K109" i="3" s="1"/>
  <c r="K110" i="3" s="1"/>
  <c r="O91" i="3"/>
  <c r="M91" i="3"/>
  <c r="M92" i="3" s="1"/>
  <c r="M93" i="3" s="1"/>
  <c r="M94" i="3" s="1"/>
  <c r="M95" i="3" s="1"/>
  <c r="M96" i="3" s="1"/>
  <c r="M97" i="3" s="1"/>
  <c r="M98" i="3" s="1"/>
  <c r="K91" i="3"/>
  <c r="K92" i="3" s="1"/>
  <c r="K93" i="3" s="1"/>
  <c r="K94" i="3" s="1"/>
  <c r="K95" i="3" s="1"/>
  <c r="K96" i="3" s="1"/>
  <c r="K97" i="3" s="1"/>
  <c r="K98" i="3" s="1"/>
  <c r="Q82" i="3"/>
  <c r="Q75" i="3"/>
  <c r="Q76" i="3" s="1"/>
  <c r="Q77" i="3" s="1"/>
  <c r="Q78" i="3" s="1"/>
  <c r="Q79" i="3" s="1"/>
  <c r="Q80" i="3" s="1"/>
  <c r="P74" i="3"/>
  <c r="N74" i="3"/>
  <c r="L74" i="3"/>
  <c r="M74" i="3"/>
  <c r="M75" i="3" s="1"/>
  <c r="M76" i="3" s="1"/>
  <c r="M77" i="3" s="1"/>
  <c r="M78" i="3" s="1"/>
  <c r="M79" i="3" s="1"/>
  <c r="M80" i="3" s="1"/>
  <c r="K82" i="3" l="1"/>
  <c r="K83" i="3" s="1"/>
  <c r="K84" i="3" s="1"/>
  <c r="K85" i="3" s="1"/>
  <c r="K86" i="3" s="1"/>
  <c r="K87" i="3" s="1"/>
  <c r="K88" i="3" s="1"/>
  <c r="K89" i="3" s="1"/>
  <c r="Q83" i="3"/>
  <c r="K74" i="3"/>
  <c r="K75" i="3" s="1"/>
  <c r="K76" i="3" s="1"/>
  <c r="K77" i="3" s="1"/>
  <c r="K78" i="3" s="1"/>
  <c r="K79" i="3" s="1"/>
  <c r="K80" i="3" s="1"/>
  <c r="O92" i="3"/>
  <c r="O93" i="3" s="1"/>
  <c r="O94" i="3" s="1"/>
  <c r="O95" i="3" s="1"/>
  <c r="O96" i="3" s="1"/>
  <c r="O97" i="3" s="1"/>
  <c r="O98" i="3" s="1"/>
  <c r="O113" i="3"/>
  <c r="O114" i="3" s="1"/>
  <c r="O115" i="3" s="1"/>
  <c r="O116" i="3" s="1"/>
  <c r="O117" i="3" s="1"/>
  <c r="O118" i="3" s="1"/>
  <c r="O119" i="3" s="1"/>
  <c r="O104" i="3"/>
  <c r="O105" i="3" s="1"/>
  <c r="O106" i="3" s="1"/>
  <c r="O107" i="3" s="1"/>
  <c r="O108" i="3" s="1"/>
  <c r="O109" i="3" s="1"/>
  <c r="O110" i="3" s="1"/>
  <c r="O74" i="3"/>
  <c r="O75" i="3" s="1"/>
  <c r="O76" i="3" s="1"/>
  <c r="O77" i="3" s="1"/>
  <c r="O78" i="3" s="1"/>
  <c r="O79" i="3" s="1"/>
  <c r="O80" i="3" s="1"/>
  <c r="M82" i="3"/>
  <c r="M83" i="3" s="1"/>
  <c r="M84" i="3" s="1"/>
  <c r="M85" i="3" s="1"/>
  <c r="M86" i="3" s="1"/>
  <c r="M87" i="3" s="1"/>
  <c r="M88" i="3" s="1"/>
  <c r="M89" i="3" s="1"/>
  <c r="O82" i="3"/>
  <c r="O83" i="3" s="1"/>
  <c r="O84" i="3" s="1"/>
  <c r="O85" i="3" s="1"/>
  <c r="O86" i="3" s="1"/>
  <c r="O87" i="3" s="1"/>
  <c r="O88" i="3" s="1"/>
  <c r="O89" i="3" s="1"/>
  <c r="Q84" i="3"/>
  <c r="Q85" i="3" s="1"/>
  <c r="Q86" i="3" s="1"/>
  <c r="Q87" i="3" s="1"/>
  <c r="Q88" i="3" s="1"/>
  <c r="Q89" i="3" s="1"/>
  <c r="S84" i="2" l="1"/>
  <c r="R84" i="2"/>
  <c r="S81" i="2"/>
  <c r="R81" i="2"/>
  <c r="T81" i="2" l="1"/>
  <c r="T84" i="2"/>
  <c r="H34" i="2"/>
  <c r="H32" i="2"/>
  <c r="H31" i="2"/>
  <c r="H28" i="2"/>
  <c r="H27" i="2"/>
  <c r="H13" i="2"/>
  <c r="J24" i="2" l="1"/>
  <c r="S8" i="3" l="1"/>
  <c r="S7" i="3"/>
  <c r="Q8" i="3"/>
  <c r="Q7" i="3"/>
  <c r="O8" i="3"/>
  <c r="O7" i="3"/>
  <c r="M8" i="3"/>
  <c r="M7" i="3"/>
  <c r="K8" i="3"/>
  <c r="K7" i="3"/>
  <c r="S91" i="2" l="1"/>
  <c r="S47" i="3"/>
  <c r="S48" i="3"/>
  <c r="Q47" i="3"/>
  <c r="Q48" i="3"/>
  <c r="O47" i="3"/>
  <c r="O48" i="3"/>
  <c r="M47" i="3"/>
  <c r="M48" i="3"/>
  <c r="K47" i="3"/>
  <c r="K48" i="3"/>
  <c r="S46" i="3" l="1"/>
  <c r="P91" i="2" s="1"/>
  <c r="O46" i="3"/>
  <c r="L91" i="2" s="1"/>
  <c r="M46" i="3"/>
  <c r="J91" i="2" s="1"/>
  <c r="Q46" i="3"/>
  <c r="N91" i="2" s="1"/>
  <c r="K46" i="3"/>
  <c r="H91" i="2" s="1"/>
  <c r="Q50" i="2"/>
  <c r="Q51" i="2"/>
  <c r="Q52" i="2"/>
  <c r="Q53" i="2"/>
  <c r="Q54" i="2"/>
  <c r="Q55" i="2"/>
  <c r="Q56" i="2"/>
  <c r="Q57" i="2"/>
  <c r="Q58" i="2"/>
  <c r="Q59" i="2"/>
  <c r="Q60" i="2"/>
  <c r="Q49" i="2"/>
  <c r="O50" i="2"/>
  <c r="O51" i="2"/>
  <c r="O52" i="2"/>
  <c r="O53" i="2"/>
  <c r="O54" i="2"/>
  <c r="O55" i="2"/>
  <c r="O56" i="2"/>
  <c r="O57" i="2"/>
  <c r="O58" i="2"/>
  <c r="O59" i="2"/>
  <c r="O60" i="2"/>
  <c r="O49" i="2"/>
  <c r="M50" i="2"/>
  <c r="M51" i="2"/>
  <c r="M52" i="2"/>
  <c r="M53" i="2"/>
  <c r="M54" i="2"/>
  <c r="M55" i="2"/>
  <c r="M56" i="2"/>
  <c r="M57" i="2"/>
  <c r="M58" i="2"/>
  <c r="M59" i="2"/>
  <c r="M60" i="2"/>
  <c r="M49" i="2"/>
  <c r="K50" i="2"/>
  <c r="K51" i="2"/>
  <c r="K52" i="2"/>
  <c r="K53" i="2"/>
  <c r="K54" i="2"/>
  <c r="K55" i="2"/>
  <c r="K56" i="2"/>
  <c r="K57" i="2"/>
  <c r="K58" i="2"/>
  <c r="K59" i="2"/>
  <c r="K60" i="2"/>
  <c r="K49" i="2"/>
  <c r="I50" i="2"/>
  <c r="I51" i="2"/>
  <c r="I52" i="2"/>
  <c r="I53" i="2"/>
  <c r="I54" i="2"/>
  <c r="I55" i="2"/>
  <c r="I56" i="2"/>
  <c r="I57" i="2"/>
  <c r="I58" i="2"/>
  <c r="I59" i="2"/>
  <c r="I60" i="2"/>
  <c r="I49" i="2"/>
  <c r="Q41" i="2"/>
  <c r="Q42" i="2"/>
  <c r="Q43" i="2"/>
  <c r="Q44" i="2"/>
  <c r="Q45" i="2"/>
  <c r="Q46" i="2"/>
  <c r="Q47" i="2"/>
  <c r="Q48" i="2"/>
  <c r="Q40" i="2"/>
  <c r="O41" i="2"/>
  <c r="O42" i="2"/>
  <c r="O43" i="2"/>
  <c r="O44" i="2"/>
  <c r="O45" i="2"/>
  <c r="O46" i="2"/>
  <c r="O47" i="2"/>
  <c r="O48" i="2"/>
  <c r="O40" i="2"/>
  <c r="M41" i="2"/>
  <c r="M42" i="2"/>
  <c r="M43" i="2"/>
  <c r="M44" i="2"/>
  <c r="M45" i="2"/>
  <c r="M46" i="2"/>
  <c r="M47" i="2"/>
  <c r="M48" i="2"/>
  <c r="M40" i="2"/>
  <c r="K41" i="2"/>
  <c r="K42" i="2"/>
  <c r="K43" i="2"/>
  <c r="K44" i="2"/>
  <c r="K45" i="2"/>
  <c r="K46" i="2"/>
  <c r="K47" i="2"/>
  <c r="K48" i="2"/>
  <c r="I41" i="2"/>
  <c r="I42" i="2"/>
  <c r="I43" i="2"/>
  <c r="I44" i="2"/>
  <c r="I45" i="2"/>
  <c r="I46" i="2"/>
  <c r="I47" i="2"/>
  <c r="I48" i="2"/>
  <c r="K40" i="2"/>
  <c r="I40" i="2"/>
  <c r="H40" i="2" l="1"/>
  <c r="J13" i="2"/>
  <c r="J40" i="2" s="1"/>
  <c r="L13" i="2" l="1"/>
  <c r="L40" i="2" s="1"/>
  <c r="K28" i="3"/>
  <c r="K27" i="3"/>
  <c r="K26" i="3" s="1"/>
  <c r="K6" i="3"/>
  <c r="N13" i="2" l="1"/>
  <c r="N40" i="2" s="1"/>
  <c r="B4" i="4"/>
  <c r="B3" i="4"/>
  <c r="B2" i="4"/>
  <c r="B1" i="4"/>
  <c r="P13" i="2" l="1"/>
  <c r="P40" i="2" s="1"/>
  <c r="S93" i="2"/>
  <c r="S92" i="2"/>
  <c r="S90" i="2"/>
  <c r="S89" i="2"/>
  <c r="S88" i="2"/>
  <c r="S87" i="2"/>
  <c r="S86" i="2"/>
  <c r="S85" i="2"/>
  <c r="S83" i="2"/>
  <c r="S82" i="2"/>
  <c r="S80" i="2"/>
  <c r="S79" i="2"/>
  <c r="S76" i="2"/>
  <c r="S75" i="2"/>
  <c r="S74" i="2"/>
  <c r="S73" i="2"/>
  <c r="S70" i="2"/>
  <c r="S69" i="2"/>
  <c r="S66" i="2"/>
  <c r="S65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5" i="2"/>
  <c r="S34" i="2"/>
  <c r="S33" i="2"/>
  <c r="S32" i="2"/>
  <c r="S31" i="2"/>
  <c r="S30" i="2"/>
  <c r="S29" i="2"/>
  <c r="S28" i="2"/>
  <c r="S27" i="2"/>
  <c r="S26" i="2"/>
  <c r="S25" i="2"/>
  <c r="S24" i="2"/>
  <c r="S21" i="2"/>
  <c r="S20" i="2"/>
  <c r="S19" i="2"/>
  <c r="S18" i="2"/>
  <c r="S17" i="2"/>
  <c r="S16" i="2"/>
  <c r="S15" i="2"/>
  <c r="S14" i="2"/>
  <c r="S13" i="2"/>
  <c r="R93" i="2"/>
  <c r="R92" i="2"/>
  <c r="R88" i="2"/>
  <c r="R87" i="2"/>
  <c r="R86" i="2"/>
  <c r="R85" i="2"/>
  <c r="R83" i="2"/>
  <c r="R82" i="2"/>
  <c r="C19" i="4" s="1"/>
  <c r="R80" i="2"/>
  <c r="C20" i="4" s="1"/>
  <c r="R79" i="2"/>
  <c r="C14" i="4" s="1"/>
  <c r="R76" i="2"/>
  <c r="R75" i="2"/>
  <c r="R74" i="2"/>
  <c r="R73" i="2"/>
  <c r="C21" i="4" s="1"/>
  <c r="R70" i="2"/>
  <c r="C12" i="4" s="1"/>
  <c r="R69" i="2"/>
  <c r="R66" i="2"/>
  <c r="R65" i="2"/>
  <c r="Q78" i="2"/>
  <c r="O78" i="2"/>
  <c r="M78" i="2"/>
  <c r="K78" i="2"/>
  <c r="I78" i="2"/>
  <c r="Q72" i="2"/>
  <c r="O72" i="2"/>
  <c r="M72" i="2"/>
  <c r="K72" i="2"/>
  <c r="I72" i="2"/>
  <c r="Q68" i="2"/>
  <c r="O68" i="2"/>
  <c r="M68" i="2"/>
  <c r="K68" i="2"/>
  <c r="I68" i="2"/>
  <c r="S68" i="2" s="1"/>
  <c r="Q64" i="2"/>
  <c r="O64" i="2"/>
  <c r="M64" i="2"/>
  <c r="K64" i="2"/>
  <c r="I64" i="2"/>
  <c r="Q39" i="2"/>
  <c r="O39" i="2"/>
  <c r="M39" i="2"/>
  <c r="K39" i="2"/>
  <c r="I39" i="2"/>
  <c r="Q23" i="2"/>
  <c r="O23" i="2"/>
  <c r="M23" i="2"/>
  <c r="K23" i="2"/>
  <c r="I23" i="2"/>
  <c r="Q12" i="2"/>
  <c r="O12" i="2"/>
  <c r="M12" i="2"/>
  <c r="I12" i="2"/>
  <c r="K12" i="2"/>
  <c r="C22" i="4" l="1"/>
  <c r="T66" i="2"/>
  <c r="C16" i="4"/>
  <c r="T74" i="2"/>
  <c r="C17" i="4"/>
  <c r="T75" i="2"/>
  <c r="T88" i="2"/>
  <c r="M37" i="2"/>
  <c r="M62" i="2" s="1"/>
  <c r="M95" i="2" s="1"/>
  <c r="M97" i="2" s="1"/>
  <c r="C11" i="4"/>
  <c r="T83" i="2"/>
  <c r="S12" i="2"/>
  <c r="O37" i="2"/>
  <c r="Q37" i="2"/>
  <c r="Q62" i="2" s="1"/>
  <c r="Q95" i="2" s="1"/>
  <c r="Q97" i="2" s="1"/>
  <c r="S23" i="2"/>
  <c r="S72" i="2"/>
  <c r="O62" i="2"/>
  <c r="O95" i="2" s="1"/>
  <c r="O97" i="2" s="1"/>
  <c r="S39" i="2"/>
  <c r="S78" i="2"/>
  <c r="K37" i="2"/>
  <c r="K62" i="2" s="1"/>
  <c r="K95" i="2" s="1"/>
  <c r="K97" i="2" s="1"/>
  <c r="T92" i="2"/>
  <c r="T86" i="2"/>
  <c r="T82" i="2"/>
  <c r="T80" i="2"/>
  <c r="T76" i="2"/>
  <c r="T70" i="2"/>
  <c r="T93" i="2"/>
  <c r="T87" i="2"/>
  <c r="T69" i="2"/>
  <c r="S64" i="2"/>
  <c r="I37" i="2"/>
  <c r="I62" i="2" s="1"/>
  <c r="I95" i="2" s="1"/>
  <c r="I97" i="2" s="1"/>
  <c r="T65" i="2"/>
  <c r="T73" i="2"/>
  <c r="T79" i="2"/>
  <c r="T85" i="2"/>
  <c r="H89" i="2"/>
  <c r="H90" i="2"/>
  <c r="H14" i="2"/>
  <c r="H15" i="2"/>
  <c r="H16" i="2"/>
  <c r="H17" i="2"/>
  <c r="H18" i="2"/>
  <c r="H19" i="2"/>
  <c r="H20" i="2"/>
  <c r="H21" i="2"/>
  <c r="C55" i="2"/>
  <c r="C56" i="2"/>
  <c r="H30" i="2"/>
  <c r="C57" i="2"/>
  <c r="C58" i="2"/>
  <c r="C59" i="2"/>
  <c r="C60" i="2"/>
  <c r="H33" i="2"/>
  <c r="H35" i="2"/>
  <c r="J64" i="2"/>
  <c r="L64" i="2"/>
  <c r="N64" i="2"/>
  <c r="P64" i="2"/>
  <c r="H64" i="2"/>
  <c r="H25" i="2"/>
  <c r="H49" i="2"/>
  <c r="N68" i="2"/>
  <c r="P68" i="2"/>
  <c r="N72" i="2"/>
  <c r="P72" i="2"/>
  <c r="C53" i="2"/>
  <c r="C52" i="2"/>
  <c r="C50" i="2"/>
  <c r="C49" i="2"/>
  <c r="C48" i="2"/>
  <c r="C47" i="2"/>
  <c r="C46" i="2"/>
  <c r="C45" i="2"/>
  <c r="C44" i="2"/>
  <c r="C43" i="2"/>
  <c r="H26" i="2"/>
  <c r="H29" i="2"/>
  <c r="C51" i="2"/>
  <c r="L72" i="2"/>
  <c r="L68" i="2"/>
  <c r="J68" i="2"/>
  <c r="J72" i="2"/>
  <c r="C40" i="2"/>
  <c r="C41" i="2"/>
  <c r="C42" i="2"/>
  <c r="C54" i="2"/>
  <c r="H68" i="2"/>
  <c r="H72" i="2"/>
  <c r="H51" i="2" l="1"/>
  <c r="J26" i="2"/>
  <c r="H50" i="2"/>
  <c r="J25" i="2"/>
  <c r="S95" i="2"/>
  <c r="I101" i="2"/>
  <c r="H52" i="2"/>
  <c r="J27" i="2"/>
  <c r="H55" i="2"/>
  <c r="J30" i="2"/>
  <c r="J17" i="2"/>
  <c r="H44" i="2"/>
  <c r="H54" i="2"/>
  <c r="J29" i="2"/>
  <c r="H56" i="2"/>
  <c r="J31" i="2"/>
  <c r="H43" i="2"/>
  <c r="J16" i="2"/>
  <c r="H58" i="2"/>
  <c r="J33" i="2"/>
  <c r="H46" i="2"/>
  <c r="J19" i="2"/>
  <c r="H42" i="2"/>
  <c r="J15" i="2"/>
  <c r="J32" i="2"/>
  <c r="H57" i="2"/>
  <c r="H45" i="2"/>
  <c r="J18" i="2"/>
  <c r="H41" i="2"/>
  <c r="J14" i="2"/>
  <c r="J28" i="2"/>
  <c r="H53" i="2"/>
  <c r="H60" i="2"/>
  <c r="J35" i="2"/>
  <c r="J21" i="2"/>
  <c r="H48" i="2"/>
  <c r="H59" i="2"/>
  <c r="J34" i="2"/>
  <c r="H47" i="2"/>
  <c r="J20" i="2"/>
  <c r="M101" i="2"/>
  <c r="M100" i="2" s="1"/>
  <c r="M104" i="2" s="1"/>
  <c r="Q101" i="2"/>
  <c r="Q100" i="2" s="1"/>
  <c r="Q104" i="2" s="1"/>
  <c r="O101" i="2"/>
  <c r="O100" i="2" s="1"/>
  <c r="O104" i="2" s="1"/>
  <c r="K101" i="2"/>
  <c r="K100" i="2" s="1"/>
  <c r="K104" i="2" s="1"/>
  <c r="M27" i="3"/>
  <c r="M28" i="3"/>
  <c r="J49" i="2"/>
  <c r="R68" i="2"/>
  <c r="T68" i="2" s="1"/>
  <c r="S62" i="2"/>
  <c r="O28" i="3"/>
  <c r="O27" i="3"/>
  <c r="S37" i="2"/>
  <c r="R64" i="2"/>
  <c r="C10" i="4" s="1"/>
  <c r="R72" i="2"/>
  <c r="T72" i="2" s="1"/>
  <c r="H12" i="2"/>
  <c r="H23" i="2"/>
  <c r="H78" i="2"/>
  <c r="J50" i="2" l="1"/>
  <c r="L25" i="2"/>
  <c r="J51" i="2"/>
  <c r="L26" i="2"/>
  <c r="L27" i="2"/>
  <c r="J52" i="2"/>
  <c r="J57" i="2"/>
  <c r="L32" i="2"/>
  <c r="N32" i="2" s="1"/>
  <c r="L20" i="2"/>
  <c r="J47" i="2"/>
  <c r="J45" i="2"/>
  <c r="L18" i="2"/>
  <c r="J42" i="2"/>
  <c r="L15" i="2"/>
  <c r="J58" i="2"/>
  <c r="L33" i="2"/>
  <c r="L31" i="2"/>
  <c r="J56" i="2"/>
  <c r="L21" i="2"/>
  <c r="J48" i="2"/>
  <c r="J53" i="2"/>
  <c r="L28" i="2"/>
  <c r="L17" i="2"/>
  <c r="J44" i="2"/>
  <c r="J59" i="2"/>
  <c r="L34" i="2"/>
  <c r="L35" i="2"/>
  <c r="J60" i="2"/>
  <c r="J41" i="2"/>
  <c r="L14" i="2"/>
  <c r="J46" i="2"/>
  <c r="L19" i="2"/>
  <c r="L16" i="2"/>
  <c r="J43" i="2"/>
  <c r="J54" i="2"/>
  <c r="L29" i="2"/>
  <c r="J55" i="2"/>
  <c r="L30" i="2"/>
  <c r="Q6" i="3"/>
  <c r="N89" i="2" s="1"/>
  <c r="O26" i="3"/>
  <c r="L90" i="2" s="1"/>
  <c r="M26" i="3"/>
  <c r="J90" i="2" s="1"/>
  <c r="O6" i="3"/>
  <c r="L89" i="2" s="1"/>
  <c r="M6" i="3"/>
  <c r="J89" i="2" s="1"/>
  <c r="L24" i="2"/>
  <c r="L49" i="2" s="1"/>
  <c r="Q28" i="3"/>
  <c r="Q27" i="3"/>
  <c r="T64" i="2"/>
  <c r="S97" i="2"/>
  <c r="J12" i="2"/>
  <c r="H39" i="2"/>
  <c r="J23" i="2"/>
  <c r="H37" i="2"/>
  <c r="N26" i="2" l="1"/>
  <c r="L51" i="2"/>
  <c r="L50" i="2"/>
  <c r="N25" i="2"/>
  <c r="N27" i="2"/>
  <c r="L52" i="2"/>
  <c r="L60" i="2"/>
  <c r="N35" i="2"/>
  <c r="L44" i="2"/>
  <c r="N17" i="2"/>
  <c r="L48" i="2"/>
  <c r="N21" i="2"/>
  <c r="N30" i="2"/>
  <c r="L55" i="2"/>
  <c r="N14" i="2"/>
  <c r="L41" i="2"/>
  <c r="N34" i="2"/>
  <c r="L59" i="2"/>
  <c r="L53" i="2"/>
  <c r="N28" i="2"/>
  <c r="L42" i="2"/>
  <c r="N15" i="2"/>
  <c r="L43" i="2"/>
  <c r="N16" i="2"/>
  <c r="L56" i="2"/>
  <c r="N31" i="2"/>
  <c r="L47" i="2"/>
  <c r="N20" i="2"/>
  <c r="L54" i="2"/>
  <c r="N29" i="2"/>
  <c r="L46" i="2"/>
  <c r="N19" i="2"/>
  <c r="L58" i="2"/>
  <c r="N33" i="2"/>
  <c r="N18" i="2"/>
  <c r="L45" i="2"/>
  <c r="L57" i="2"/>
  <c r="Q26" i="3"/>
  <c r="N90" i="2" s="1"/>
  <c r="N78" i="2" s="1"/>
  <c r="L78" i="2"/>
  <c r="J78" i="2"/>
  <c r="S6" i="3"/>
  <c r="P89" i="2" s="1"/>
  <c r="R89" i="2" s="1"/>
  <c r="N24" i="2"/>
  <c r="N49" i="2" s="1"/>
  <c r="S28" i="3"/>
  <c r="S27" i="3"/>
  <c r="R91" i="2" s="1"/>
  <c r="T91" i="2" s="1"/>
  <c r="I100" i="2"/>
  <c r="S101" i="2"/>
  <c r="L12" i="2"/>
  <c r="J39" i="2"/>
  <c r="H62" i="2"/>
  <c r="R13" i="2"/>
  <c r="T13" i="2" s="1"/>
  <c r="J37" i="2"/>
  <c r="L23" i="2"/>
  <c r="N50" i="2" l="1"/>
  <c r="P25" i="2"/>
  <c r="N51" i="2"/>
  <c r="P26" i="2"/>
  <c r="P51" i="2" s="1"/>
  <c r="P27" i="2"/>
  <c r="P52" i="2" s="1"/>
  <c r="N52" i="2"/>
  <c r="P28" i="2"/>
  <c r="P53" i="2" s="1"/>
  <c r="N53" i="2"/>
  <c r="P21" i="2"/>
  <c r="P48" i="2" s="1"/>
  <c r="N48" i="2"/>
  <c r="P35" i="2"/>
  <c r="P60" i="2" s="1"/>
  <c r="N60" i="2"/>
  <c r="N57" i="2"/>
  <c r="P32" i="2"/>
  <c r="P57" i="2" s="1"/>
  <c r="N58" i="2"/>
  <c r="P33" i="2"/>
  <c r="P58" i="2" s="1"/>
  <c r="N56" i="2"/>
  <c r="P31" i="2"/>
  <c r="P56" i="2" s="1"/>
  <c r="N42" i="2"/>
  <c r="P15" i="2"/>
  <c r="P17" i="2"/>
  <c r="P44" i="2" s="1"/>
  <c r="N44" i="2"/>
  <c r="R44" i="2" s="1"/>
  <c r="T44" i="2" s="1"/>
  <c r="N46" i="2"/>
  <c r="P19" i="2"/>
  <c r="P46" i="2" s="1"/>
  <c r="N47" i="2"/>
  <c r="P20" i="2"/>
  <c r="P47" i="2" s="1"/>
  <c r="N43" i="2"/>
  <c r="P16" i="2"/>
  <c r="P43" i="2" s="1"/>
  <c r="N59" i="2"/>
  <c r="P34" i="2"/>
  <c r="P59" i="2" s="1"/>
  <c r="N55" i="2"/>
  <c r="P30" i="2"/>
  <c r="P55" i="2" s="1"/>
  <c r="P18" i="2"/>
  <c r="P45" i="2" s="1"/>
  <c r="N45" i="2"/>
  <c r="N54" i="2"/>
  <c r="P29" i="2"/>
  <c r="P54" i="2" s="1"/>
  <c r="P14" i="2"/>
  <c r="P41" i="2" s="1"/>
  <c r="N41" i="2"/>
  <c r="S26" i="3"/>
  <c r="P90" i="2" s="1"/>
  <c r="P24" i="2"/>
  <c r="P49" i="2" s="1"/>
  <c r="T89" i="2"/>
  <c r="H95" i="2"/>
  <c r="H97" i="2" s="1"/>
  <c r="H101" i="2" s="1"/>
  <c r="S100" i="2"/>
  <c r="I104" i="2"/>
  <c r="S104" i="2" s="1"/>
  <c r="L39" i="2"/>
  <c r="J62" i="2"/>
  <c r="J95" i="2" s="1"/>
  <c r="J97" i="2" s="1"/>
  <c r="L37" i="2"/>
  <c r="N23" i="2"/>
  <c r="R40" i="2"/>
  <c r="T40" i="2" s="1"/>
  <c r="N12" i="2"/>
  <c r="R26" i="2" l="1"/>
  <c r="T26" i="2" s="1"/>
  <c r="R54" i="2"/>
  <c r="T54" i="2" s="1"/>
  <c r="R43" i="2"/>
  <c r="T43" i="2" s="1"/>
  <c r="R19" i="2"/>
  <c r="T19" i="2" s="1"/>
  <c r="R51" i="2"/>
  <c r="T51" i="2" s="1"/>
  <c r="R60" i="2"/>
  <c r="T60" i="2" s="1"/>
  <c r="P50" i="2"/>
  <c r="R50" i="2" s="1"/>
  <c r="T50" i="2" s="1"/>
  <c r="R25" i="2"/>
  <c r="T25" i="2" s="1"/>
  <c r="R33" i="2"/>
  <c r="T33" i="2" s="1"/>
  <c r="R46" i="2"/>
  <c r="T46" i="2" s="1"/>
  <c r="R58" i="2"/>
  <c r="T58" i="2" s="1"/>
  <c r="R17" i="2"/>
  <c r="T17" i="2" s="1"/>
  <c r="R45" i="2"/>
  <c r="T45" i="2" s="1"/>
  <c r="R21" i="2"/>
  <c r="T21" i="2" s="1"/>
  <c r="R48" i="2"/>
  <c r="T48" i="2" s="1"/>
  <c r="R56" i="2"/>
  <c r="T56" i="2" s="1"/>
  <c r="R52" i="2"/>
  <c r="T52" i="2" s="1"/>
  <c r="R59" i="2"/>
  <c r="T59" i="2" s="1"/>
  <c r="R57" i="2"/>
  <c r="T57" i="2" s="1"/>
  <c r="R32" i="2"/>
  <c r="T32" i="2" s="1"/>
  <c r="R53" i="2"/>
  <c r="T53" i="2" s="1"/>
  <c r="R27" i="2"/>
  <c r="T27" i="2" s="1"/>
  <c r="R28" i="2"/>
  <c r="T28" i="2" s="1"/>
  <c r="R18" i="2"/>
  <c r="T18" i="2" s="1"/>
  <c r="R35" i="2"/>
  <c r="T35" i="2" s="1"/>
  <c r="P42" i="2"/>
  <c r="R42" i="2" s="1"/>
  <c r="T42" i="2" s="1"/>
  <c r="R15" i="2"/>
  <c r="T15" i="2" s="1"/>
  <c r="R31" i="2"/>
  <c r="T31" i="2" s="1"/>
  <c r="R34" i="2"/>
  <c r="T34" i="2" s="1"/>
  <c r="R41" i="2"/>
  <c r="T41" i="2" s="1"/>
  <c r="R14" i="2"/>
  <c r="T14" i="2" s="1"/>
  <c r="R90" i="2"/>
  <c r="C13" i="4" s="1"/>
  <c r="P78" i="2"/>
  <c r="R78" i="2" s="1"/>
  <c r="T78" i="2" s="1"/>
  <c r="R24" i="2"/>
  <c r="T24" i="2" s="1"/>
  <c r="R49" i="2"/>
  <c r="T49" i="2" s="1"/>
  <c r="R47" i="2"/>
  <c r="T47" i="2" s="1"/>
  <c r="R55" i="2"/>
  <c r="T55" i="2" s="1"/>
  <c r="R16" i="2"/>
  <c r="T16" i="2" s="1"/>
  <c r="R20" i="2"/>
  <c r="T20" i="2" s="1"/>
  <c r="R30" i="2"/>
  <c r="T30" i="2" s="1"/>
  <c r="R29" i="2"/>
  <c r="T29" i="2" s="1"/>
  <c r="P23" i="2"/>
  <c r="R23" i="2" s="1"/>
  <c r="T23" i="2" s="1"/>
  <c r="L62" i="2"/>
  <c r="L95" i="2" s="1"/>
  <c r="L97" i="2" s="1"/>
  <c r="N39" i="2"/>
  <c r="P12" i="2"/>
  <c r="R12" i="2" s="1"/>
  <c r="T12" i="2" s="1"/>
  <c r="N37" i="2"/>
  <c r="P39" i="2" l="1"/>
  <c r="R39" i="2" s="1"/>
  <c r="C9" i="4" s="1"/>
  <c r="T90" i="2"/>
  <c r="J101" i="2"/>
  <c r="N62" i="2"/>
  <c r="P37" i="2"/>
  <c r="L101" i="2"/>
  <c r="P62" i="2" l="1"/>
  <c r="R62" i="2" s="1"/>
  <c r="T62" i="2" s="1"/>
  <c r="N95" i="2"/>
  <c r="N97" i="2" s="1"/>
  <c r="T39" i="2"/>
  <c r="R37" i="2"/>
  <c r="C8" i="4" s="1"/>
  <c r="H100" i="2"/>
  <c r="H104" i="2" s="1"/>
  <c r="J100" i="2"/>
  <c r="L100" i="2"/>
  <c r="P95" i="2" l="1"/>
  <c r="P97" i="2" s="1"/>
  <c r="P101" i="2" s="1"/>
  <c r="P100" i="2" s="1"/>
  <c r="P104" i="2" s="1"/>
  <c r="T37" i="2"/>
  <c r="C23" i="4"/>
  <c r="J104" i="2"/>
  <c r="L104" i="2"/>
  <c r="R95" i="2" l="1"/>
  <c r="T95" i="2" s="1"/>
  <c r="N101" i="2"/>
  <c r="R97" i="2"/>
  <c r="T97" i="2" s="1"/>
  <c r="N100" i="2" l="1"/>
  <c r="R101" i="2"/>
  <c r="C24" i="4" l="1"/>
  <c r="C25" i="4" s="1"/>
  <c r="T101" i="2"/>
  <c r="N104" i="2"/>
  <c r="R104" i="2" s="1"/>
  <c r="T104" i="2" s="1"/>
  <c r="R100" i="2"/>
  <c r="T100" i="2" s="1"/>
</calcChain>
</file>

<file path=xl/comments1.xml><?xml version="1.0" encoding="utf-8"?>
<comments xmlns="http://schemas.openxmlformats.org/spreadsheetml/2006/main">
  <authors>
    <author>Sara Jane Oftelie</author>
  </authors>
  <commentList>
    <comment ref="H89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9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9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89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</text>
    </comment>
    <comment ref="L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<sst xmlns="http://schemas.openxmlformats.org/spreadsheetml/2006/main" count="427" uniqueCount="183">
  <si>
    <t>Program Sponsor</t>
  </si>
  <si>
    <t>Title</t>
  </si>
  <si>
    <t>PI</t>
  </si>
  <si>
    <t>Period of Performance</t>
  </si>
  <si>
    <t>Deadline</t>
  </si>
  <si>
    <t>Year 1</t>
  </si>
  <si>
    <t>Salary</t>
  </si>
  <si>
    <t>Summer</t>
  </si>
  <si>
    <t>A</t>
  </si>
  <si>
    <t>Key Personnel</t>
  </si>
  <si>
    <t>Monthly</t>
  </si>
  <si>
    <t>Months</t>
  </si>
  <si>
    <t>Calendar</t>
  </si>
  <si>
    <t>Number of</t>
  </si>
  <si>
    <t>B</t>
  </si>
  <si>
    <t>Other Personnel</t>
  </si>
  <si>
    <t>Post Doc</t>
  </si>
  <si>
    <t>Research Asst-Halftime</t>
  </si>
  <si>
    <t>Hourly Undergraduate student</t>
  </si>
  <si>
    <t>Subtotal: Salaries and Wages</t>
  </si>
  <si>
    <t>C</t>
  </si>
  <si>
    <t>Fringe Benefits</t>
  </si>
  <si>
    <t>Rate</t>
  </si>
  <si>
    <t>Subtotal: Salaries, Wages, and Benefits</t>
  </si>
  <si>
    <t>D</t>
  </si>
  <si>
    <t>E</t>
  </si>
  <si>
    <t>Travel</t>
  </si>
  <si>
    <t>1. Domestic Travel</t>
  </si>
  <si>
    <t>2. Foreign Travel</t>
  </si>
  <si>
    <t>F</t>
  </si>
  <si>
    <t>Participant Support Cost</t>
  </si>
  <si>
    <t>1. Stipend</t>
  </si>
  <si>
    <t>2. Travel</t>
  </si>
  <si>
    <t>G</t>
  </si>
  <si>
    <t>Other Direct Costs</t>
  </si>
  <si>
    <t>Subtotal: Total Direct Costs (TDC)</t>
  </si>
  <si>
    <t>[ MTDC = TDC - Tuition - Equipment - Participant Support Cost ]</t>
  </si>
  <si>
    <t>H</t>
  </si>
  <si>
    <t>Indirect Costs</t>
  </si>
  <si>
    <t>IDC on MTDC</t>
  </si>
  <si>
    <t>[ IDC = MTDC * Indirect Rate ]</t>
  </si>
  <si>
    <t>I</t>
  </si>
  <si>
    <t>Spring</t>
  </si>
  <si>
    <t>Subtotal: Modified Total Direct Costs</t>
  </si>
  <si>
    <t>Year 2</t>
  </si>
  <si>
    <t>Materials and Supplies</t>
  </si>
  <si>
    <t>Publication cost</t>
  </si>
  <si>
    <t>Computing support</t>
  </si>
  <si>
    <t>Year 5</t>
  </si>
  <si>
    <t>Year 4</t>
  </si>
  <si>
    <t>Year 3</t>
  </si>
  <si>
    <t>select 1/4-time/1/2-time &gt; &gt;</t>
  </si>
  <si>
    <t>1/2-time</t>
  </si>
  <si>
    <t>Graduate Student Tuition</t>
  </si>
  <si>
    <t>Maximum</t>
  </si>
  <si>
    <t>Minimum</t>
  </si>
  <si>
    <r>
      <t>Masters Students</t>
    </r>
    <r>
      <rPr>
        <sz val="10"/>
        <rFont val="Arial"/>
        <family val="2"/>
      </rPr>
      <t xml:space="preserve"> (enter no. of students per term)</t>
    </r>
  </si>
  <si>
    <t>Fall</t>
  </si>
  <si>
    <r>
      <t>PhD Students</t>
    </r>
    <r>
      <rPr>
        <sz val="10"/>
        <rFont val="Arial"/>
        <family val="2"/>
      </rPr>
      <t xml:space="preserve"> (enter no. of students per term)</t>
    </r>
  </si>
  <si>
    <t>Funds Requested</t>
  </si>
  <si>
    <t>Masters - Min</t>
  </si>
  <si>
    <t>Masters-Max</t>
  </si>
  <si>
    <t>PhD - Min</t>
  </si>
  <si>
    <t>PhD - Max</t>
  </si>
  <si>
    <t>esc. Rate</t>
  </si>
  <si>
    <t>1/4-time</t>
  </si>
  <si>
    <t>Fall 2016</t>
  </si>
  <si>
    <t>Fall 2017</t>
  </si>
  <si>
    <t>Fall 2018</t>
  </si>
  <si>
    <t>Spring 2017</t>
  </si>
  <si>
    <t>Spring 2018</t>
  </si>
  <si>
    <t>Summer 2016</t>
  </si>
  <si>
    <t>Summer 2017</t>
  </si>
  <si>
    <t>Summer 2018</t>
  </si>
  <si>
    <t>3. Subsistence</t>
  </si>
  <si>
    <t>4. Other</t>
  </si>
  <si>
    <t>A&amp;B</t>
  </si>
  <si>
    <t>P</t>
  </si>
  <si>
    <t>XH (Student hourly)</t>
  </si>
  <si>
    <t>XH (Non-Student hourly)</t>
  </si>
  <si>
    <r>
      <t xml:space="preserve">Equipment </t>
    </r>
    <r>
      <rPr>
        <b/>
        <sz val="10"/>
        <rFont val="Arial"/>
        <family val="2"/>
      </rPr>
      <t xml:space="preserve">(List Item and $ amount for each item 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 xml:space="preserve"> $5k)</t>
    </r>
  </si>
  <si>
    <t>Other</t>
  </si>
  <si>
    <t>See notes below</t>
  </si>
  <si>
    <t>(Click on "Tuition" sheet)</t>
  </si>
  <si>
    <r>
      <rPr>
        <b/>
        <u/>
        <sz val="10"/>
        <color indexed="10"/>
        <rFont val="Arial"/>
        <family val="2"/>
      </rPr>
      <t>NOTES</t>
    </r>
    <r>
      <rPr>
        <b/>
        <sz val="10"/>
        <color indexed="10"/>
        <rFont val="Arial"/>
        <family val="2"/>
      </rPr>
      <t>:</t>
    </r>
  </si>
  <si>
    <r>
      <rPr>
        <b/>
        <u/>
        <sz val="10"/>
        <color indexed="10"/>
        <rFont val="Arial"/>
        <family val="2"/>
      </rPr>
      <t>Benefits</t>
    </r>
    <r>
      <rPr>
        <b/>
        <sz val="10"/>
        <color indexed="10"/>
        <rFont val="Arial"/>
        <family val="2"/>
      </rPr>
      <t>:</t>
    </r>
  </si>
  <si>
    <t xml:space="preserve">           Tuition Costs</t>
  </si>
  <si>
    <t>Project Budget Worksheet - Iowa State University of Science and Technology</t>
  </si>
  <si>
    <t>NOT subject to IDC (Amount over $25,000)</t>
  </si>
  <si>
    <t>Subcontractor2 - Subject to IDC (first $25,000)</t>
  </si>
  <si>
    <t>Subcontractor1 - Subject to IDC (first $25,000)</t>
  </si>
  <si>
    <t>Post Doc Salary Range:</t>
  </si>
  <si>
    <t>This budget is completely adjustable.  As such, you will need to double check your work and make adjustments in certain cells, such as:</t>
  </si>
  <si>
    <r>
      <rPr>
        <b/>
        <u/>
        <sz val="10"/>
        <color indexed="10"/>
        <rFont val="Arial"/>
        <family val="2"/>
      </rPr>
      <t>Subcontracts</t>
    </r>
    <r>
      <rPr>
        <b/>
        <sz val="10"/>
        <color indexed="10"/>
        <rFont val="Arial"/>
        <family val="2"/>
      </rPr>
      <t xml:space="preserve"> - Verify that only the first $25K of each subcontract is charged IDC.  You might need to adjust the MTDC for each year of each subcontract.</t>
    </r>
  </si>
  <si>
    <t>persons</t>
  </si>
  <si>
    <t>Secretarial/Clerical</t>
  </si>
  <si>
    <t>Non-Student Hourly</t>
  </si>
  <si>
    <t>P&amp;S</t>
  </si>
  <si>
    <t>Academic</t>
  </si>
  <si>
    <t>Federal Funds Requested</t>
  </si>
  <si>
    <t>Cost-Shared  Matching Funds</t>
  </si>
  <si>
    <t>Total Federal Funds</t>
  </si>
  <si>
    <t>Total Cost-Shared Matching Funds</t>
  </si>
  <si>
    <t>Total Project Funds</t>
  </si>
  <si>
    <t>Total Direct + Indirect Costs</t>
  </si>
  <si>
    <t>Indirect Cost Categories:</t>
  </si>
  <si>
    <t>On-Campus Organized Research</t>
  </si>
  <si>
    <t>On Campus Instruction</t>
  </si>
  <si>
    <t>On-Campus Other Sponsored Activities</t>
  </si>
  <si>
    <t>Off-Campus All Programs</t>
  </si>
  <si>
    <t>Sponsor:</t>
  </si>
  <si>
    <t xml:space="preserve">Title: </t>
  </si>
  <si>
    <t xml:space="preserve">PI Name: </t>
  </si>
  <si>
    <t>Period of Performance:</t>
  </si>
  <si>
    <t>Account Number:</t>
  </si>
  <si>
    <t>Budget Categories</t>
  </si>
  <si>
    <t>Budget Code</t>
  </si>
  <si>
    <t>Amount</t>
  </si>
  <si>
    <t>Salary/Hourly</t>
  </si>
  <si>
    <t>0108</t>
  </si>
  <si>
    <t>Payroll Benefits</t>
  </si>
  <si>
    <t>0130</t>
  </si>
  <si>
    <t>Equipment</t>
  </si>
  <si>
    <t>0710</t>
  </si>
  <si>
    <t>Travel Domestic</t>
  </si>
  <si>
    <t>0215</t>
  </si>
  <si>
    <t>Travel Foreign</t>
  </si>
  <si>
    <t>0216</t>
  </si>
  <si>
    <t>Student Tuition</t>
  </si>
  <si>
    <t>0610</t>
  </si>
  <si>
    <t>Supplies</t>
  </si>
  <si>
    <t>0410</t>
  </si>
  <si>
    <t>Subcontracts</t>
  </si>
  <si>
    <t>Subject to IDC</t>
  </si>
  <si>
    <t>0396</t>
  </si>
  <si>
    <t>Not Subejct to IDC</t>
  </si>
  <si>
    <t>0376</t>
  </si>
  <si>
    <t>Computer Usage</t>
  </si>
  <si>
    <t>0353</t>
  </si>
  <si>
    <t>Printing/Copying</t>
  </si>
  <si>
    <t>0373</t>
  </si>
  <si>
    <t>Services/Honoraria</t>
  </si>
  <si>
    <t>0302</t>
  </si>
  <si>
    <t xml:space="preserve">Other  </t>
  </si>
  <si>
    <t>0630</t>
  </si>
  <si>
    <t>Total Direct Costs</t>
  </si>
  <si>
    <t>0642</t>
  </si>
  <si>
    <t>Total Costs</t>
  </si>
  <si>
    <t>Fall 2019</t>
  </si>
  <si>
    <t>Spring 2019</t>
  </si>
  <si>
    <t>Summer 2019</t>
  </si>
  <si>
    <t>Business and STB Students Only</t>
  </si>
  <si>
    <t>Fall 2020</t>
  </si>
  <si>
    <t>Fall 2021</t>
  </si>
  <si>
    <t>Spring 2020</t>
  </si>
  <si>
    <t>Spring 2021</t>
  </si>
  <si>
    <t>Summer 2020</t>
  </si>
  <si>
    <t>Summer 2021</t>
  </si>
  <si>
    <t>Engineering &amp; Architecture students</t>
  </si>
  <si>
    <t>Business &amp; STB</t>
  </si>
  <si>
    <r>
      <t xml:space="preserve">Graduate Student Tuition </t>
    </r>
    <r>
      <rPr>
        <b/>
        <sz val="12"/>
        <rFont val="Arial"/>
        <family val="2"/>
      </rPr>
      <t>(Business &amp; STB)</t>
    </r>
  </si>
  <si>
    <t>Engineering &amp; Architecture Students Only</t>
  </si>
  <si>
    <r>
      <t xml:space="preserve">Graduate Student Tuition </t>
    </r>
    <r>
      <rPr>
        <b/>
        <sz val="12"/>
        <rFont val="Arial"/>
        <family val="2"/>
      </rPr>
      <t>(Engineering &amp; Architecture)</t>
    </r>
  </si>
  <si>
    <r>
      <t xml:space="preserve">Graduate Student Tuition </t>
    </r>
    <r>
      <rPr>
        <b/>
        <sz val="12"/>
        <rFont val="Arial"/>
        <family val="2"/>
      </rPr>
      <t>(most Majors)</t>
    </r>
  </si>
  <si>
    <t>Graduate Student Tuition (most majors)</t>
  </si>
  <si>
    <t xml:space="preserve">Tuition-Engineering &amp; Architecture </t>
  </si>
  <si>
    <t>Tuition-Business &amp; STB</t>
  </si>
  <si>
    <t>Tuition-(most majors)</t>
  </si>
  <si>
    <t>Spring 2022</t>
  </si>
  <si>
    <t>Consultant/Professional Services</t>
  </si>
  <si>
    <t>Equipment/Facility Rental or User Fee</t>
  </si>
  <si>
    <t>If less than full IDC rate, please modify formula to use TDC rather than MTDC</t>
  </si>
  <si>
    <t>Fall 2022</t>
  </si>
  <si>
    <t>Summer 2022</t>
  </si>
  <si>
    <t>Spring 2023</t>
  </si>
  <si>
    <t>Alterations and Renovations (not included in MTDC)</t>
  </si>
  <si>
    <t>Fall 2023</t>
  </si>
  <si>
    <t>Spring 2024</t>
  </si>
  <si>
    <t>Summer 2023</t>
  </si>
  <si>
    <t>Eff. 7/1/2016</t>
  </si>
  <si>
    <t>Updated 8/22/2016</t>
  </si>
  <si>
    <t xml:space="preserve"> </t>
  </si>
  <si>
    <t>http://www.grad-college.iastate.edu/post_doc/policies.php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</si>
</sst>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mm/dd/yy;@"/>
    <numFmt numFmtId="168" formatCode="&quot;$&quot;#,##0\ ;\(&quot;$&quot;#,##0\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6">
    <xf numFmtId="0" fontId="0" fillId="0" borderId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1" applyNumberFormat="0" applyFont="0" applyFill="0" applyAlignment="0" applyProtection="0"/>
    <xf numFmtId="0" fontId="33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19" applyNumberFormat="0" applyAlignment="0" applyProtection="0"/>
    <xf numFmtId="0" fontId="41" fillId="14" borderId="20" applyNumberFormat="0" applyAlignment="0" applyProtection="0"/>
    <xf numFmtId="0" fontId="42" fillId="14" borderId="19" applyNumberFormat="0" applyAlignment="0" applyProtection="0"/>
    <xf numFmtId="0" fontId="43" fillId="0" borderId="21" applyNumberFormat="0" applyFill="0" applyAlignment="0" applyProtection="0"/>
    <xf numFmtId="0" fontId="44" fillId="15" borderId="2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8" fillId="40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" fillId="16" borderId="23" applyNumberFormat="0" applyFont="0" applyAlignment="0" applyProtection="0"/>
    <xf numFmtId="9" fontId="3" fillId="0" borderId="0" applyFont="0" applyFill="0" applyBorder="0" applyAlignment="0" applyProtection="0"/>
    <xf numFmtId="0" fontId="47" fillId="0" borderId="24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3" applyNumberFormat="0" applyFont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</cellStyleXfs>
  <cellXfs count="277">
    <xf numFmtId="0" fontId="0" fillId="0" borderId="0" xfId="0"/>
    <xf numFmtId="0" fontId="8" fillId="0" borderId="0" xfId="0" applyFont="1"/>
    <xf numFmtId="0" fontId="12" fillId="2" borderId="0" xfId="0" applyFont="1" applyFill="1" applyAlignment="1"/>
    <xf numFmtId="165" fontId="8" fillId="0" borderId="0" xfId="0" applyNumberFormat="1" applyFont="1"/>
    <xf numFmtId="0" fontId="15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8" fillId="0" borderId="0" xfId="0" applyFont="1" applyFill="1"/>
    <xf numFmtId="0" fontId="0" fillId="0" borderId="0" xfId="0" applyFill="1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7" fillId="2" borderId="0" xfId="0" applyFont="1" applyFill="1" applyAlignment="1">
      <alignment wrapText="1"/>
    </xf>
    <xf numFmtId="0" fontId="11" fillId="2" borderId="0" xfId="0" applyFont="1" applyFill="1"/>
    <xf numFmtId="164" fontId="18" fillId="2" borderId="0" xfId="0" applyNumberFormat="1" applyFont="1" applyFill="1"/>
    <xf numFmtId="0" fontId="17" fillId="2" borderId="0" xfId="0" applyFont="1" applyFill="1"/>
    <xf numFmtId="0" fontId="15" fillId="2" borderId="0" xfId="0" applyFont="1" applyFill="1"/>
    <xf numFmtId="0" fontId="14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right"/>
    </xf>
    <xf numFmtId="0" fontId="0" fillId="2" borderId="0" xfId="0" applyFill="1" applyAlignment="1"/>
    <xf numFmtId="0" fontId="18" fillId="3" borderId="0" xfId="0" applyFont="1" applyFill="1" applyAlignment="1">
      <alignment horizontal="left"/>
    </xf>
    <xf numFmtId="0" fontId="18" fillId="3" borderId="0" xfId="0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/>
    <xf numFmtId="0" fontId="14" fillId="3" borderId="0" xfId="0" applyFont="1" applyFill="1" applyAlignment="1">
      <alignment horizontal="left"/>
    </xf>
    <xf numFmtId="0" fontId="14" fillId="3" borderId="0" xfId="0" applyFont="1" applyFill="1"/>
    <xf numFmtId="0" fontId="14" fillId="2" borderId="0" xfId="0" applyFont="1" applyFill="1" applyAlignment="1">
      <alignment horizontal="center" vertical="center" textRotation="15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/>
    </xf>
    <xf numFmtId="0" fontId="18" fillId="2" borderId="0" xfId="0" applyFont="1" applyFill="1" applyProtection="1"/>
    <xf numFmtId="164" fontId="18" fillId="2" borderId="0" xfId="0" applyNumberFormat="1" applyFont="1" applyFill="1" applyProtection="1"/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 applyProtection="1">
      <alignment horizontal="right"/>
      <protection locked="0"/>
    </xf>
    <xf numFmtId="0" fontId="14" fillId="2" borderId="0" xfId="0" applyFont="1" applyFill="1" applyProtection="1"/>
    <xf numFmtId="0" fontId="17" fillId="2" borderId="0" xfId="0" applyFont="1" applyFill="1" applyProtection="1"/>
    <xf numFmtId="0" fontId="14" fillId="2" borderId="0" xfId="0" applyFont="1" applyFill="1" applyAlignment="1">
      <alignment textRotation="90" wrapText="1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right"/>
    </xf>
    <xf numFmtId="0" fontId="17" fillId="3" borderId="0" xfId="0" applyFont="1" applyFill="1" applyAlignment="1" applyProtection="1">
      <alignment horizontal="left"/>
    </xf>
    <xf numFmtId="0" fontId="17" fillId="3" borderId="0" xfId="0" applyFont="1" applyFill="1" applyProtection="1"/>
    <xf numFmtId="0" fontId="14" fillId="3" borderId="0" xfId="0" applyFont="1" applyFill="1" applyAlignment="1" applyProtection="1">
      <alignment horizontal="center" vertical="center"/>
    </xf>
    <xf numFmtId="0" fontId="14" fillId="3" borderId="0" xfId="0" applyFont="1" applyFill="1" applyAlignment="1" applyProtection="1">
      <alignment horizontal="left"/>
    </xf>
    <xf numFmtId="0" fontId="14" fillId="3" borderId="0" xfId="0" applyFont="1" applyFill="1" applyProtection="1"/>
    <xf numFmtId="0" fontId="14" fillId="3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center" vertical="center" textRotation="15"/>
    </xf>
    <xf numFmtId="0" fontId="14" fillId="2" borderId="0" xfId="0" applyFont="1" applyFill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/>
    </xf>
    <xf numFmtId="0" fontId="18" fillId="3" borderId="0" xfId="0" applyFont="1" applyFill="1" applyAlignment="1" applyProtection="1">
      <alignment horizontal="left"/>
    </xf>
    <xf numFmtId="0" fontId="18" fillId="3" borderId="0" xfId="0" applyFont="1" applyFill="1" applyProtection="1"/>
    <xf numFmtId="0" fontId="14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left"/>
    </xf>
    <xf numFmtId="0" fontId="18" fillId="4" borderId="0" xfId="0" applyNumberFormat="1" applyFont="1" applyFill="1" applyAlignment="1" applyProtection="1">
      <alignment horizontal="left"/>
      <protection locked="0"/>
    </xf>
    <xf numFmtId="0" fontId="18" fillId="2" borderId="0" xfId="0" applyFont="1" applyFill="1" applyAlignment="1">
      <alignment vertical="top"/>
    </xf>
    <xf numFmtId="0" fontId="12" fillId="2" borderId="0" xfId="0" applyFont="1" applyFill="1"/>
    <xf numFmtId="0" fontId="12" fillId="0" borderId="0" xfId="0" applyFont="1"/>
    <xf numFmtId="0" fontId="26" fillId="0" borderId="0" xfId="0" applyFont="1"/>
    <xf numFmtId="0" fontId="8" fillId="0" borderId="0" xfId="0" applyFont="1" applyAlignment="1">
      <alignment horizontal="right"/>
    </xf>
    <xf numFmtId="0" fontId="12" fillId="2" borderId="0" xfId="0" applyFont="1" applyFill="1" applyAlignment="1" applyProtection="1">
      <alignment horizontal="center"/>
    </xf>
    <xf numFmtId="0" fontId="12" fillId="8" borderId="0" xfId="0" applyFont="1" applyFill="1" applyAlignment="1" applyProtection="1">
      <alignment horizontal="center"/>
    </xf>
    <xf numFmtId="164" fontId="11" fillId="2" borderId="2" xfId="0" applyNumberFormat="1" applyFont="1" applyFill="1" applyBorder="1" applyAlignment="1" applyProtection="1">
      <alignment horizontal="right"/>
    </xf>
    <xf numFmtId="164" fontId="11" fillId="8" borderId="2" xfId="0" applyNumberFormat="1" applyFont="1" applyFill="1" applyBorder="1" applyAlignment="1" applyProtection="1">
      <alignment horizontal="right"/>
    </xf>
    <xf numFmtId="164" fontId="4" fillId="2" borderId="2" xfId="0" applyNumberFormat="1" applyFont="1" applyFill="1" applyBorder="1" applyAlignment="1" applyProtection="1">
      <alignment horizontal="right"/>
    </xf>
    <xf numFmtId="164" fontId="4" fillId="8" borderId="2" xfId="0" applyNumberFormat="1" applyFont="1" applyFill="1" applyBorder="1" applyAlignment="1" applyProtection="1">
      <alignment horizontal="right"/>
    </xf>
    <xf numFmtId="164" fontId="12" fillId="2" borderId="0" xfId="0" applyNumberFormat="1" applyFont="1" applyFill="1" applyAlignment="1" applyProtection="1">
      <alignment horizontal="center"/>
    </xf>
    <xf numFmtId="164" fontId="4" fillId="7" borderId="0" xfId="0" applyNumberFormat="1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164" fontId="12" fillId="7" borderId="0" xfId="0" applyNumberFormat="1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right"/>
    </xf>
    <xf numFmtId="164" fontId="4" fillId="7" borderId="0" xfId="0" applyNumberFormat="1" applyFont="1" applyFill="1" applyAlignment="1" applyProtection="1">
      <alignment horizontal="right"/>
    </xf>
    <xf numFmtId="165" fontId="8" fillId="0" borderId="0" xfId="0" applyNumberFormat="1" applyFont="1" applyFill="1"/>
    <xf numFmtId="164" fontId="4" fillId="8" borderId="2" xfId="0" applyNumberFormat="1" applyFont="1" applyFill="1" applyBorder="1" applyAlignment="1" applyProtection="1">
      <alignment horizontal="right"/>
      <protection locked="0"/>
    </xf>
    <xf numFmtId="164" fontId="4" fillId="8" borderId="5" xfId="0" applyNumberFormat="1" applyFont="1" applyFill="1" applyBorder="1" applyAlignment="1" applyProtection="1">
      <alignment horizontal="right"/>
      <protection locked="0"/>
    </xf>
    <xf numFmtId="0" fontId="7" fillId="6" borderId="0" xfId="0" applyFont="1" applyFill="1" applyAlignment="1" applyProtection="1">
      <alignment horizontal="left"/>
      <protection locked="0"/>
    </xf>
    <xf numFmtId="0" fontId="7" fillId="6" borderId="0" xfId="0" applyFont="1" applyFill="1" applyAlignment="1" applyProtection="1">
      <alignment horizontal="center"/>
      <protection locked="0"/>
    </xf>
    <xf numFmtId="167" fontId="7" fillId="6" borderId="0" xfId="0" applyNumberFormat="1" applyFont="1" applyFill="1" applyAlignment="1" applyProtection="1">
      <alignment horizontal="center"/>
      <protection locked="0"/>
    </xf>
    <xf numFmtId="0" fontId="10" fillId="6" borderId="0" xfId="0" applyFont="1" applyFill="1" applyAlignment="1" applyProtection="1">
      <protection locked="0"/>
    </xf>
    <xf numFmtId="0" fontId="9" fillId="6" borderId="0" xfId="0" applyFont="1" applyFill="1" applyAlignment="1" applyProtection="1">
      <protection locked="0"/>
    </xf>
    <xf numFmtId="14" fontId="9" fillId="6" borderId="0" xfId="0" applyNumberFormat="1" applyFont="1" applyFill="1" applyAlignment="1" applyProtection="1">
      <protection locked="0"/>
    </xf>
    <xf numFmtId="14" fontId="10" fillId="6" borderId="0" xfId="0" applyNumberFormat="1" applyFont="1" applyFill="1" applyAlignment="1" applyProtection="1">
      <protection locked="0"/>
    </xf>
    <xf numFmtId="0" fontId="4" fillId="2" borderId="0" xfId="0" applyFont="1" applyFill="1" applyProtection="1">
      <protection locked="0"/>
    </xf>
    <xf numFmtId="0" fontId="11" fillId="7" borderId="0" xfId="0" applyFont="1" applyFill="1" applyAlignment="1" applyProtection="1">
      <protection locked="0"/>
    </xf>
    <xf numFmtId="0" fontId="11" fillId="2" borderId="0" xfId="0" applyFont="1" applyFill="1" applyAlignment="1" applyProtection="1">
      <protection locked="0"/>
    </xf>
    <xf numFmtId="0" fontId="12" fillId="2" borderId="0" xfId="0" applyFont="1" applyFill="1" applyAlignment="1" applyProtection="1">
      <protection locked="0"/>
    </xf>
    <xf numFmtId="0" fontId="28" fillId="8" borderId="2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12" fillId="7" borderId="0" xfId="0" applyFont="1" applyFill="1" applyAlignment="1" applyProtection="1">
      <alignment horizontal="center"/>
      <protection locked="0"/>
    </xf>
    <xf numFmtId="0" fontId="12" fillId="8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left"/>
      <protection locked="0"/>
    </xf>
    <xf numFmtId="164" fontId="11" fillId="7" borderId="2" xfId="0" applyNumberFormat="1" applyFont="1" applyFill="1" applyBorder="1" applyAlignment="1" applyProtection="1">
      <alignment horizontal="right"/>
      <protection locked="0"/>
    </xf>
    <xf numFmtId="164" fontId="11" fillId="8" borderId="2" xfId="0" applyNumberFormat="1" applyFont="1" applyFill="1" applyBorder="1" applyAlignment="1" applyProtection="1">
      <alignment horizontal="right"/>
      <protection locked="0"/>
    </xf>
    <xf numFmtId="164" fontId="11" fillId="8" borderId="5" xfId="0" applyNumberFormat="1" applyFont="1" applyFill="1" applyBorder="1" applyAlignment="1" applyProtection="1">
      <alignment horizontal="right"/>
      <protection locked="0"/>
    </xf>
    <xf numFmtId="164" fontId="11" fillId="7" borderId="5" xfId="0" applyNumberFormat="1" applyFont="1" applyFill="1" applyBorder="1" applyAlignment="1" applyProtection="1">
      <alignment horizontal="right"/>
      <protection locked="0"/>
    </xf>
    <xf numFmtId="0" fontId="14" fillId="2" borderId="0" xfId="0" applyFont="1" applyFill="1" applyAlignment="1" applyProtection="1">
      <alignment horizontal="left"/>
      <protection locked="0"/>
    </xf>
    <xf numFmtId="2" fontId="4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7" borderId="0" xfId="0" applyFont="1" applyFill="1" applyProtection="1">
      <protection locked="0"/>
    </xf>
    <xf numFmtId="0" fontId="4" fillId="7" borderId="0" xfId="0" applyFont="1" applyFill="1" applyAlignment="1" applyProtection="1">
      <alignment horizontal="right"/>
      <protection locked="0"/>
    </xf>
    <xf numFmtId="0" fontId="14" fillId="7" borderId="0" xfId="0" applyFont="1" applyFill="1" applyAlignment="1" applyProtection="1">
      <alignment horizontal="left"/>
      <protection locked="0"/>
    </xf>
    <xf numFmtId="164" fontId="12" fillId="7" borderId="0" xfId="0" applyNumberFormat="1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right"/>
      <protection locked="0"/>
    </xf>
    <xf numFmtId="164" fontId="4" fillId="7" borderId="0" xfId="0" applyNumberFormat="1" applyFont="1" applyFill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right"/>
      <protection locked="0"/>
    </xf>
    <xf numFmtId="166" fontId="4" fillId="2" borderId="0" xfId="0" applyNumberFormat="1" applyFont="1" applyFill="1" applyAlignment="1" applyProtection="1">
      <alignment horizontal="right"/>
      <protection locked="0"/>
    </xf>
    <xf numFmtId="166" fontId="4" fillId="2" borderId="0" xfId="14" applyNumberFormat="1" applyFont="1" applyFill="1" applyProtection="1">
      <protection locked="0"/>
    </xf>
    <xf numFmtId="164" fontId="4" fillId="7" borderId="0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right"/>
      <protection locked="0"/>
    </xf>
    <xf numFmtId="2" fontId="12" fillId="2" borderId="0" xfId="0" applyNumberFormat="1" applyFont="1" applyFill="1" applyAlignment="1" applyProtection="1">
      <alignment horizontal="right"/>
      <protection locked="0"/>
    </xf>
    <xf numFmtId="0" fontId="15" fillId="7" borderId="0" xfId="0" applyFont="1" applyFill="1" applyAlignment="1" applyProtection="1">
      <alignment horizontal="left"/>
      <protection locked="0"/>
    </xf>
    <xf numFmtId="0" fontId="15" fillId="7" borderId="0" xfId="0" applyFont="1" applyFill="1" applyAlignment="1" applyProtection="1">
      <alignment horizontal="right"/>
      <protection locked="0"/>
    </xf>
    <xf numFmtId="2" fontId="4" fillId="7" borderId="0" xfId="0" applyNumberFormat="1" applyFont="1" applyFill="1" applyAlignment="1" applyProtection="1">
      <alignment horizontal="right"/>
      <protection locked="0"/>
    </xf>
    <xf numFmtId="164" fontId="15" fillId="7" borderId="0" xfId="0" applyNumberFormat="1" applyFont="1" applyFill="1" applyAlignment="1" applyProtection="1">
      <alignment horizontal="right"/>
      <protection locked="0"/>
    </xf>
    <xf numFmtId="164" fontId="4" fillId="7" borderId="0" xfId="0" applyNumberFormat="1" applyFont="1" applyFill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1" fillId="7" borderId="0" xfId="0" applyFont="1" applyFill="1" applyAlignment="1" applyProtection="1">
      <alignment horizontal="right"/>
      <protection locked="0"/>
    </xf>
    <xf numFmtId="164" fontId="15" fillId="8" borderId="2" xfId="0" applyNumberFormat="1" applyFont="1" applyFill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alignment horizontal="left"/>
      <protection locked="0"/>
    </xf>
    <xf numFmtId="164" fontId="4" fillId="8" borderId="0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protection locked="0"/>
    </xf>
    <xf numFmtId="165" fontId="4" fillId="7" borderId="0" xfId="0" applyNumberFormat="1" applyFont="1" applyFill="1" applyProtection="1">
      <protection locked="0"/>
    </xf>
    <xf numFmtId="2" fontId="12" fillId="2" borderId="0" xfId="0" applyNumberFormat="1" applyFont="1" applyFill="1" applyAlignment="1" applyProtection="1"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27" fillId="2" borderId="0" xfId="0" applyFont="1" applyFill="1" applyAlignment="1" applyProtection="1">
      <alignment horizontal="left"/>
      <protection locked="0"/>
    </xf>
    <xf numFmtId="0" fontId="13" fillId="7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25" fillId="0" borderId="0" xfId="0" applyFont="1" applyAlignment="1" applyProtection="1">
      <protection locked="0"/>
    </xf>
    <xf numFmtId="0" fontId="23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10" fontId="0" fillId="0" borderId="0" xfId="0" applyNumberFormat="1" applyProtection="1">
      <protection locked="0"/>
    </xf>
    <xf numFmtId="9" fontId="30" fillId="0" borderId="9" xfId="14" applyNumberFormat="1" applyFont="1" applyBorder="1" applyAlignment="1" applyProtection="1">
      <alignment horizontal="left"/>
      <protection locked="0"/>
    </xf>
    <xf numFmtId="0" fontId="30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30" fillId="0" borderId="10" xfId="0" applyFont="1" applyBorder="1" applyProtection="1">
      <protection locked="0"/>
    </xf>
    <xf numFmtId="0" fontId="30" fillId="0" borderId="12" xfId="0" applyFont="1" applyBorder="1" applyProtection="1">
      <protection locked="0"/>
    </xf>
    <xf numFmtId="0" fontId="30" fillId="0" borderId="0" xfId="0" applyFont="1" applyBorder="1" applyProtection="1">
      <protection locked="0"/>
    </xf>
    <xf numFmtId="9" fontId="30" fillId="0" borderId="12" xfId="14" applyNumberFormat="1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0" fillId="0" borderId="4" xfId="0" applyFont="1" applyBorder="1" applyProtection="1">
      <protection locked="0"/>
    </xf>
    <xf numFmtId="166" fontId="0" fillId="0" borderId="0" xfId="0" applyNumberFormat="1" applyProtection="1">
      <protection locked="0"/>
    </xf>
    <xf numFmtId="9" fontId="30" fillId="0" borderId="13" xfId="14" applyNumberFormat="1" applyFont="1" applyBorder="1" applyAlignment="1" applyProtection="1">
      <alignment horizontal="left"/>
      <protection locked="0"/>
    </xf>
    <xf numFmtId="0" fontId="30" fillId="0" borderId="14" xfId="0" applyFont="1" applyBorder="1" applyProtection="1">
      <protection locked="0"/>
    </xf>
    <xf numFmtId="0" fontId="0" fillId="0" borderId="14" xfId="0" applyBorder="1" applyProtection="1">
      <protection locked="0"/>
    </xf>
    <xf numFmtId="0" fontId="30" fillId="0" borderId="15" xfId="0" applyFont="1" applyBorder="1" applyProtection="1">
      <protection locked="0"/>
    </xf>
    <xf numFmtId="0" fontId="14" fillId="0" borderId="0" xfId="13" applyProtection="1">
      <protection locked="0"/>
    </xf>
    <xf numFmtId="0" fontId="5" fillId="0" borderId="0" xfId="11" applyAlignment="1" applyProtection="1"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2" fontId="4" fillId="0" borderId="0" xfId="0" applyNumberFormat="1" applyFont="1" applyFill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164" fontId="4" fillId="0" borderId="5" xfId="0" applyNumberFormat="1" applyFont="1" applyFill="1" applyBorder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</xf>
    <xf numFmtId="0" fontId="28" fillId="0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right"/>
      <protection locked="0"/>
    </xf>
    <xf numFmtId="166" fontId="4" fillId="0" borderId="0" xfId="14" applyNumberFormat="1" applyFont="1" applyFill="1" applyProtection="1">
      <protection locked="0"/>
    </xf>
    <xf numFmtId="0" fontId="15" fillId="0" borderId="0" xfId="0" applyFont="1" applyFill="1" applyAlignment="1" applyProtection="1">
      <alignment horizontal="left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protection locked="0"/>
    </xf>
    <xf numFmtId="2" fontId="25" fillId="0" borderId="0" xfId="0" applyNumberFormat="1" applyFont="1" applyFill="1" applyAlignment="1" applyProtection="1"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4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Protection="1">
      <protection locked="0"/>
    </xf>
    <xf numFmtId="164" fontId="4" fillId="0" borderId="5" xfId="0" applyNumberFormat="1" applyFont="1" applyFill="1" applyBorder="1" applyAlignment="1" applyProtection="1">
      <alignment horizontal="right"/>
    </xf>
    <xf numFmtId="164" fontId="11" fillId="8" borderId="6" xfId="0" applyNumberFormat="1" applyFont="1" applyFill="1" applyBorder="1" applyAlignment="1" applyProtection="1">
      <alignment horizontal="right"/>
      <protection locked="0"/>
    </xf>
    <xf numFmtId="164" fontId="11" fillId="7" borderId="6" xfId="0" applyNumberFormat="1" applyFont="1" applyFill="1" applyBorder="1" applyAlignment="1" applyProtection="1">
      <alignment horizontal="right"/>
      <protection locked="0"/>
    </xf>
    <xf numFmtId="164" fontId="11" fillId="2" borderId="6" xfId="0" applyNumberFormat="1" applyFont="1" applyFill="1" applyBorder="1" applyAlignment="1" applyProtection="1">
      <alignment horizontal="right"/>
    </xf>
    <xf numFmtId="164" fontId="11" fillId="2" borderId="7" xfId="0" applyNumberFormat="1" applyFont="1" applyFill="1" applyBorder="1" applyAlignment="1" applyProtection="1">
      <alignment horizontal="right"/>
    </xf>
    <xf numFmtId="2" fontId="4" fillId="7" borderId="0" xfId="0" applyNumberFormat="1" applyFont="1" applyFill="1" applyAlignment="1" applyProtection="1">
      <alignment horizontal="left"/>
      <protection locked="0"/>
    </xf>
    <xf numFmtId="164" fontId="11" fillId="0" borderId="5" xfId="0" applyNumberFormat="1" applyFont="1" applyFill="1" applyBorder="1" applyAlignment="1" applyProtection="1">
      <alignment horizontal="right"/>
      <protection locked="0"/>
    </xf>
    <xf numFmtId="164" fontId="11" fillId="0" borderId="2" xfId="0" applyNumberFormat="1" applyFont="1" applyFill="1" applyBorder="1" applyAlignment="1" applyProtection="1">
      <alignment horizontal="right"/>
      <protection locked="0"/>
    </xf>
    <xf numFmtId="164" fontId="11" fillId="0" borderId="2" xfId="0" applyNumberFormat="1" applyFont="1" applyFill="1" applyBorder="1" applyAlignment="1" applyProtection="1">
      <alignment horizontal="right"/>
    </xf>
    <xf numFmtId="164" fontId="11" fillId="0" borderId="6" xfId="0" applyNumberFormat="1" applyFont="1" applyFill="1" applyBorder="1" applyAlignment="1" applyProtection="1">
      <alignment horizontal="right"/>
    </xf>
    <xf numFmtId="164" fontId="11" fillId="0" borderId="7" xfId="0" applyNumberFormat="1" applyFont="1" applyFill="1" applyBorder="1" applyAlignment="1" applyProtection="1">
      <alignment horizontal="right"/>
    </xf>
    <xf numFmtId="0" fontId="3" fillId="0" borderId="0" xfId="64" applyAlignment="1" applyProtection="1">
      <alignment horizontal="right"/>
      <protection locked="0"/>
    </xf>
    <xf numFmtId="0" fontId="3" fillId="0" borderId="0" xfId="64" applyProtection="1">
      <protection locked="0"/>
    </xf>
    <xf numFmtId="14" fontId="3" fillId="0" borderId="0" xfId="64" applyNumberFormat="1" applyProtection="1">
      <protection locked="0"/>
    </xf>
    <xf numFmtId="0" fontId="3" fillId="0" borderId="0" xfId="64" applyFont="1" applyAlignment="1" applyProtection="1">
      <alignment horizontal="right"/>
      <protection locked="0"/>
    </xf>
    <xf numFmtId="0" fontId="47" fillId="0" borderId="0" xfId="64" applyFont="1" applyAlignment="1" applyProtection="1">
      <alignment horizontal="center"/>
    </xf>
    <xf numFmtId="49" fontId="47" fillId="0" borderId="0" xfId="64" applyNumberFormat="1" applyFont="1" applyAlignment="1" applyProtection="1">
      <alignment horizontal="center"/>
    </xf>
    <xf numFmtId="0" fontId="3" fillId="0" borderId="0" xfId="64" applyProtection="1"/>
    <xf numFmtId="49" fontId="3" fillId="0" borderId="0" xfId="64" applyNumberFormat="1" applyAlignment="1" applyProtection="1">
      <alignment horizontal="center"/>
    </xf>
    <xf numFmtId="37" fontId="3" fillId="0" borderId="0" xfId="64" applyNumberFormat="1" applyProtection="1"/>
    <xf numFmtId="49" fontId="3" fillId="41" borderId="0" xfId="64" applyNumberFormat="1" applyFill="1" applyAlignment="1" applyProtection="1">
      <alignment horizontal="center"/>
    </xf>
    <xf numFmtId="0" fontId="3" fillId="0" borderId="0" xfId="64" applyAlignment="1" applyProtection="1">
      <alignment horizontal="left" indent="1"/>
    </xf>
    <xf numFmtId="37" fontId="3" fillId="0" borderId="25" xfId="64" applyNumberFormat="1" applyBorder="1" applyProtection="1"/>
    <xf numFmtId="37" fontId="3" fillId="0" borderId="0" xfId="64" applyNumberFormat="1" applyFill="1" applyBorder="1" applyProtection="1"/>
    <xf numFmtId="37" fontId="3" fillId="0" borderId="26" xfId="64" applyNumberFormat="1" applyBorder="1" applyProtection="1"/>
    <xf numFmtId="0" fontId="2" fillId="9" borderId="0" xfId="64" applyFont="1" applyFill="1" applyProtection="1">
      <protection locked="0"/>
    </xf>
    <xf numFmtId="166" fontId="4" fillId="0" borderId="0" xfId="0" applyNumberFormat="1" applyFont="1" applyFill="1" applyAlignment="1" applyProtection="1">
      <alignment horizontal="right"/>
      <protection locked="0"/>
    </xf>
    <xf numFmtId="0" fontId="18" fillId="2" borderId="0" xfId="0" applyFont="1" applyFill="1" applyAlignment="1">
      <alignment horizontal="left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/>
    <xf numFmtId="0" fontId="0" fillId="0" borderId="0" xfId="0"/>
    <xf numFmtId="0" fontId="12" fillId="2" borderId="0" xfId="0" applyFont="1" applyFill="1"/>
    <xf numFmtId="164" fontId="12" fillId="2" borderId="0" xfId="0" applyNumberFormat="1" applyFont="1" applyFill="1"/>
    <xf numFmtId="0" fontId="4" fillId="2" borderId="0" xfId="0" applyFont="1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right"/>
    </xf>
    <xf numFmtId="0" fontId="4" fillId="2" borderId="0" xfId="59" applyFont="1" applyFill="1" applyAlignment="1">
      <alignment horizontal="right"/>
    </xf>
    <xf numFmtId="0" fontId="12" fillId="2" borderId="0" xfId="59" applyFont="1" applyFill="1"/>
    <xf numFmtId="0" fontId="4" fillId="2" borderId="0" xfId="59" applyFont="1" applyFill="1"/>
    <xf numFmtId="164" fontId="12" fillId="2" borderId="0" xfId="59" applyNumberFormat="1" applyFont="1" applyFill="1"/>
    <xf numFmtId="0" fontId="12" fillId="2" borderId="0" xfId="59" applyFont="1" applyFill="1" applyAlignment="1">
      <alignment horizontal="right"/>
    </xf>
    <xf numFmtId="3" fontId="4" fillId="2" borderId="0" xfId="60" applyNumberFormat="1" applyFont="1" applyFill="1"/>
    <xf numFmtId="3" fontId="4" fillId="2" borderId="0" xfId="59" applyNumberFormat="1" applyFont="1" applyFill="1"/>
    <xf numFmtId="3" fontId="51" fillId="43" borderId="0" xfId="85" applyNumberFormat="1" applyFill="1"/>
    <xf numFmtId="3" fontId="51" fillId="9" borderId="0" xfId="85" applyNumberFormat="1" applyFill="1"/>
    <xf numFmtId="3" fontId="51" fillId="42" borderId="0" xfId="85" applyNumberFormat="1" applyFill="1"/>
    <xf numFmtId="0" fontId="4" fillId="44" borderId="0" xfId="59" applyFont="1" applyFill="1"/>
    <xf numFmtId="0" fontId="12" fillId="44" borderId="0" xfId="59" applyFont="1" applyFill="1"/>
    <xf numFmtId="3" fontId="4" fillId="44" borderId="0" xfId="60" applyNumberFormat="1" applyFont="1" applyFill="1"/>
    <xf numFmtId="0" fontId="52" fillId="7" borderId="0" xfId="0" applyFont="1" applyFill="1" applyProtection="1">
      <protection locked="0"/>
    </xf>
    <xf numFmtId="0" fontId="25" fillId="7" borderId="0" xfId="0" applyFont="1" applyFill="1" applyAlignment="1" applyProtection="1">
      <alignment horizontal="left"/>
      <protection locked="0"/>
    </xf>
    <xf numFmtId="0" fontId="0" fillId="44" borderId="0" xfId="0" applyFill="1"/>
    <xf numFmtId="166" fontId="4" fillId="0" borderId="0" xfId="0" applyNumberFormat="1" applyFont="1" applyFill="1" applyAlignment="1" applyProtection="1">
      <alignment horizontal="right"/>
      <protection locked="0"/>
    </xf>
    <xf numFmtId="0" fontId="12" fillId="2" borderId="0" xfId="59" applyFont="1" applyFill="1" applyAlignment="1">
      <alignment horizontal="center"/>
    </xf>
    <xf numFmtId="0" fontId="4" fillId="0" borderId="0" xfId="13" applyFont="1" applyProtection="1">
      <protection locked="0"/>
    </xf>
    <xf numFmtId="0" fontId="15" fillId="0" borderId="3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vertical="top" wrapText="1"/>
    </xf>
    <xf numFmtId="166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67" fontId="31" fillId="9" borderId="9" xfId="0" applyNumberFormat="1" applyFont="1" applyFill="1" applyBorder="1" applyAlignment="1" applyProtection="1">
      <alignment horizontal="left"/>
      <protection locked="0"/>
    </xf>
    <xf numFmtId="0" fontId="32" fillId="9" borderId="10" xfId="0" applyFont="1" applyFill="1" applyBorder="1" applyAlignment="1" applyProtection="1">
      <alignment horizontal="left"/>
      <protection locked="0"/>
    </xf>
    <xf numFmtId="0" fontId="11" fillId="6" borderId="5" xfId="0" applyFont="1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11" fillId="6" borderId="9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31" fillId="9" borderId="13" xfId="0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1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66" fontId="4" fillId="0" borderId="4" xfId="0" applyNumberFormat="1" applyFont="1" applyFill="1" applyBorder="1" applyAlignment="1" applyProtection="1">
      <alignment horizontal="right"/>
      <protection locked="0"/>
    </xf>
    <xf numFmtId="0" fontId="15" fillId="5" borderId="0" xfId="0" applyFont="1" applyFill="1" applyAlignment="1" applyProtection="1">
      <alignment horizontal="center" vertical="center" textRotation="90" wrapText="1"/>
    </xf>
    <xf numFmtId="0" fontId="14" fillId="0" borderId="0" xfId="0" applyFont="1" applyAlignment="1" applyProtection="1">
      <alignment textRotation="90" wrapText="1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 vertical="center" textRotation="90" wrapText="1"/>
    </xf>
    <xf numFmtId="0" fontId="14" fillId="0" borderId="0" xfId="0" applyFont="1" applyAlignment="1">
      <alignment textRotation="90" wrapText="1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/>
    </xf>
    <xf numFmtId="0" fontId="15" fillId="5" borderId="5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horizontal="center" vertical="center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 wrapText="1"/>
    </xf>
  </cellXfs>
  <cellStyles count="86">
    <cellStyle name="20% - Accent1" xfId="33" builtinId="30" customBuiltin="1"/>
    <cellStyle name="20% - Accent1 2" xfId="70"/>
    <cellStyle name="20% - Accent2" xfId="37" builtinId="34" customBuiltin="1"/>
    <cellStyle name="20% - Accent2 2" xfId="72"/>
    <cellStyle name="20% - Accent3" xfId="41" builtinId="38" customBuiltin="1"/>
    <cellStyle name="20% - Accent3 2" xfId="74"/>
    <cellStyle name="20% - Accent4" xfId="45" builtinId="42" customBuiltin="1"/>
    <cellStyle name="20% - Accent4 2" xfId="76"/>
    <cellStyle name="20% - Accent5" xfId="49" builtinId="46" customBuiltin="1"/>
    <cellStyle name="20% - Accent5 2" xfId="78"/>
    <cellStyle name="20% - Accent6" xfId="53" builtinId="50" customBuiltin="1"/>
    <cellStyle name="20% - Accent6 2" xfId="80"/>
    <cellStyle name="40% - Accent1" xfId="34" builtinId="31" customBuiltin="1"/>
    <cellStyle name="40% - Accent1 2" xfId="71"/>
    <cellStyle name="40% - Accent2" xfId="38" builtinId="35" customBuiltin="1"/>
    <cellStyle name="40% - Accent2 2" xfId="73"/>
    <cellStyle name="40% - Accent3" xfId="42" builtinId="39" customBuiltin="1"/>
    <cellStyle name="40% - Accent3 2" xfId="75"/>
    <cellStyle name="40% - Accent4" xfId="46" builtinId="43" customBuiltin="1"/>
    <cellStyle name="40% - Accent4 2" xfId="77"/>
    <cellStyle name="40% - Accent5" xfId="50" builtinId="47" customBuiltin="1"/>
    <cellStyle name="40% - Accent5 2" xfId="79"/>
    <cellStyle name="40% - Accent6" xfId="54" builtinId="51" customBuiltin="1"/>
    <cellStyle name="40% - Accent6 2" xfId="8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Comma 2" xfId="1"/>
    <cellStyle name="Comma 2 2" xfId="2"/>
    <cellStyle name="Comma 2 3" xfId="61"/>
    <cellStyle name="Comma 3" xfId="57"/>
    <cellStyle name="Comma0" xfId="3"/>
    <cellStyle name="Currency 2" xfId="4"/>
    <cellStyle name="Currency 2 2" xfId="5"/>
    <cellStyle name="Currency 2 3" xfId="62"/>
    <cellStyle name="Currency 3" xfId="58"/>
    <cellStyle name="Currency0" xfId="6"/>
    <cellStyle name="Date" xfId="7"/>
    <cellStyle name="Explanatory Text" xfId="31" builtinId="53" customBuiltin="1"/>
    <cellStyle name="Fixed" xfId="8"/>
    <cellStyle name="Good" xfId="22" builtinId="26" customBuiltin="1"/>
    <cellStyle name="Heading 1 2" xfId="9"/>
    <cellStyle name="Heading 1 2 2" xfId="65"/>
    <cellStyle name="Heading 2 2" xfId="10"/>
    <cellStyle name="Heading 2 2 2" xfId="66"/>
    <cellStyle name="Heading 3" xfId="20" builtinId="18" customBuiltin="1"/>
    <cellStyle name="Heading 4" xfId="21" builtinId="19" customBuiltin="1"/>
    <cellStyle name="Hyperlink" xfId="11" builtinId="8"/>
    <cellStyle name="Hyperlink 2" xfId="12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2" xfId="13"/>
    <cellStyle name="Normal 2 2" xfId="59"/>
    <cellStyle name="Normal 3" xfId="64"/>
    <cellStyle name="Normal 3 2" xfId="82"/>
    <cellStyle name="Normal 4" xfId="56"/>
    <cellStyle name="Note 2" xfId="67"/>
    <cellStyle name="Note 2 2" xfId="83"/>
    <cellStyle name="Output" xfId="26" builtinId="21" customBuiltin="1"/>
    <cellStyle name="Percent" xfId="14" builtinId="5"/>
    <cellStyle name="Percent 2" xfId="15"/>
    <cellStyle name="Percent 2 2" xfId="16"/>
    <cellStyle name="Percent 2 2 2" xfId="60"/>
    <cellStyle name="Percent 2 3" xfId="63"/>
    <cellStyle name="Percent 3" xfId="17"/>
    <cellStyle name="Percent 3 2" xfId="68"/>
    <cellStyle name="Percent 3 3" xfId="84"/>
    <cellStyle name="Percent 4" xfId="85"/>
    <cellStyle name="Title" xfId="19" builtinId="15" customBuiltin="1"/>
    <cellStyle name="Total 2" xfId="18"/>
    <cellStyle name="Total 2 2" xfId="69"/>
    <cellStyle name="Warning Text" xfId="30" builtinId="11" customBuiltin="1"/>
  </cellStyles>
  <dxfs count="0"/>
  <tableStyles count="0" defaultTableStyle="TableStyleMedium9" defaultPivotStyle="PivotStyleLight16"/>
  <colors>
    <mruColors>
      <color rgb="FFFFFF99"/>
      <color rgb="FFC0C0C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1</xdr:row>
      <xdr:rowOff>38101</xdr:rowOff>
    </xdr:from>
    <xdr:to>
      <xdr:col>5</xdr:col>
      <xdr:colOff>85725</xdr:colOff>
      <xdr:row>4</xdr:row>
      <xdr:rowOff>152401</xdr:rowOff>
    </xdr:to>
    <xdr:sp macro="" textlink="">
      <xdr:nvSpPr>
        <xdr:cNvPr id="2" name="TextBox 1"/>
        <xdr:cNvSpPr txBox="1"/>
      </xdr:nvSpPr>
      <xdr:spPr>
        <a:xfrm>
          <a:off x="3838575" y="228601"/>
          <a:ext cx="13716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This tab is for internal OSPA/SPA</a:t>
          </a:r>
          <a:r>
            <a:rPr lang="en-US" sz="1100" b="1" baseline="0">
              <a:solidFill>
                <a:srgbClr val="FF0000"/>
              </a:solidFill>
            </a:rPr>
            <a:t> use only.  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6-NIH_complete_budget-09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pa.iastate.edu/Documents%20and%20Settings/bmneese/Local%20Settings/Temporary%20Internet%20Files/Content.Outlook/QHP08TJ8/BOB-2011-06-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 Page"/>
      <sheetName val="Base Budget"/>
      <sheetName val="Mod Budget Form"/>
      <sheetName val="Form Page 4"/>
      <sheetName val="Form Page 5"/>
      <sheetName val="Checklist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Salaries &amp; Wages"/>
      <sheetName val="Equip-Travel-Participants"/>
      <sheetName val="Other Direct"/>
      <sheetName val="Subcontracts"/>
      <sheetName val="Cumulative Budget"/>
      <sheetName val="Links"/>
      <sheetName val="Sheet1"/>
      <sheetName val="Salaries &amp;#38;#38;#38; Wages"/>
    </sheetNames>
    <sheetDataSet>
      <sheetData sheetId="0">
        <row r="10">
          <cell r="I1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college.iastate.edu/post_doc/policies.ph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4"/>
    <pageSetUpPr fitToPage="1"/>
  </sheetPr>
  <dimension ref="A1:U132"/>
  <sheetViews>
    <sheetView tabSelected="1" zoomScaleNormal="100" workbookViewId="0">
      <pane ySplit="10" topLeftCell="A11" activePane="bottomLeft" state="frozen"/>
      <selection pane="bottomLeft" activeCell="C13" sqref="C13"/>
    </sheetView>
  </sheetViews>
  <sheetFormatPr defaultRowHeight="12.75" x14ac:dyDescent="0.2"/>
  <cols>
    <col min="1" max="1" width="5" style="138" customWidth="1"/>
    <col min="2" max="2" width="3.140625" style="138" customWidth="1"/>
    <col min="3" max="3" width="27.42578125" style="138" customWidth="1"/>
    <col min="4" max="5" width="11.140625" style="138" customWidth="1"/>
    <col min="6" max="6" width="11" style="138" customWidth="1"/>
    <col min="7" max="7" width="12" style="138" customWidth="1"/>
    <col min="8" max="9" width="14.85546875" style="138" customWidth="1"/>
    <col min="10" max="15" width="15" style="138" customWidth="1"/>
    <col min="16" max="17" width="14.85546875" style="138" customWidth="1"/>
    <col min="18" max="20" width="15.5703125" style="138" customWidth="1"/>
    <col min="21" max="21" width="11.28515625" style="1" bestFit="1" customWidth="1"/>
  </cols>
  <sheetData>
    <row r="1" spans="1:21" ht="18" x14ac:dyDescent="0.25">
      <c r="A1" s="77" t="s">
        <v>87</v>
      </c>
      <c r="B1" s="78"/>
      <c r="C1" s="78"/>
      <c r="D1" s="78"/>
      <c r="E1" s="78"/>
      <c r="F1" s="78"/>
      <c r="G1" s="78"/>
      <c r="H1" s="79"/>
      <c r="I1" s="79"/>
      <c r="J1" s="79"/>
      <c r="K1" s="79"/>
      <c r="L1" s="79"/>
      <c r="M1" s="79"/>
      <c r="N1" s="79"/>
      <c r="O1" s="79"/>
      <c r="P1" s="80"/>
      <c r="Q1" s="80"/>
      <c r="R1" s="80"/>
      <c r="S1" s="250" t="s">
        <v>179</v>
      </c>
      <c r="T1" s="251"/>
    </row>
    <row r="2" spans="1:21" ht="18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80"/>
      <c r="Q2" s="80"/>
      <c r="R2" s="80"/>
      <c r="S2" s="256" t="s">
        <v>180</v>
      </c>
      <c r="T2" s="257"/>
      <c r="U2" s="164"/>
    </row>
    <row r="3" spans="1:21" ht="15.75" x14ac:dyDescent="0.25">
      <c r="A3" s="81" t="s">
        <v>0</v>
      </c>
      <c r="B3" s="81"/>
      <c r="C3" s="81"/>
      <c r="D3" s="81"/>
      <c r="E3" s="81"/>
      <c r="F3" s="81"/>
      <c r="G3" s="81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5.75" x14ac:dyDescent="0.25">
      <c r="A4" s="81" t="s">
        <v>1</v>
      </c>
      <c r="B4" s="81"/>
      <c r="C4" s="81"/>
      <c r="D4" s="81"/>
      <c r="E4" s="81"/>
      <c r="F4" s="81"/>
      <c r="G4" s="81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1" ht="15.75" x14ac:dyDescent="0.25">
      <c r="A5" s="81" t="s">
        <v>2</v>
      </c>
      <c r="B5" s="81"/>
      <c r="C5" s="81"/>
      <c r="D5" s="81"/>
      <c r="E5" s="81"/>
      <c r="F5" s="81"/>
      <c r="G5" s="81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1" ht="15.75" x14ac:dyDescent="0.25">
      <c r="A6" s="81" t="s">
        <v>3</v>
      </c>
      <c r="B6" s="81"/>
      <c r="C6" s="81"/>
      <c r="D6" s="81"/>
      <c r="E6" s="81"/>
      <c r="F6" s="81"/>
      <c r="G6" s="81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1" ht="15.75" x14ac:dyDescent="0.25">
      <c r="A7" s="81" t="s">
        <v>4</v>
      </c>
      <c r="B7" s="81"/>
      <c r="C7" s="81"/>
      <c r="D7" s="82"/>
      <c r="E7" s="82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1" ht="8.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1" ht="15.75" customHeight="1" x14ac:dyDescent="0.25">
      <c r="A9" s="84"/>
      <c r="B9" s="84"/>
      <c r="C9" s="84"/>
      <c r="D9" s="84"/>
      <c r="E9" s="84"/>
      <c r="F9" s="85"/>
      <c r="G9" s="86"/>
      <c r="H9" s="252" t="s">
        <v>5</v>
      </c>
      <c r="I9" s="253"/>
      <c r="J9" s="252" t="s">
        <v>44</v>
      </c>
      <c r="K9" s="253"/>
      <c r="L9" s="252" t="s">
        <v>50</v>
      </c>
      <c r="M9" s="253"/>
      <c r="N9" s="252" t="s">
        <v>49</v>
      </c>
      <c r="O9" s="253"/>
      <c r="P9" s="254" t="s">
        <v>48</v>
      </c>
      <c r="Q9" s="255"/>
      <c r="R9" s="246" t="s">
        <v>101</v>
      </c>
      <c r="S9" s="246" t="s">
        <v>102</v>
      </c>
      <c r="T9" s="246" t="s">
        <v>103</v>
      </c>
    </row>
    <row r="10" spans="1:21" ht="24" x14ac:dyDescent="0.2">
      <c r="A10" s="84"/>
      <c r="B10" s="84"/>
      <c r="C10" s="84"/>
      <c r="D10" s="84"/>
      <c r="E10" s="84"/>
      <c r="F10" s="87"/>
      <c r="G10" s="87"/>
      <c r="H10" s="170" t="s">
        <v>99</v>
      </c>
      <c r="I10" s="88" t="s">
        <v>100</v>
      </c>
      <c r="J10" s="170" t="s">
        <v>99</v>
      </c>
      <c r="K10" s="88" t="s">
        <v>100</v>
      </c>
      <c r="L10" s="170" t="s">
        <v>99</v>
      </c>
      <c r="M10" s="88" t="s">
        <v>100</v>
      </c>
      <c r="N10" s="170" t="s">
        <v>99</v>
      </c>
      <c r="O10" s="88" t="s">
        <v>100</v>
      </c>
      <c r="P10" s="170" t="s">
        <v>99</v>
      </c>
      <c r="Q10" s="88" t="s">
        <v>100</v>
      </c>
      <c r="R10" s="247"/>
      <c r="S10" s="247"/>
      <c r="T10" s="247"/>
    </row>
    <row r="11" spans="1:21" ht="15" x14ac:dyDescent="0.2">
      <c r="A11" s="84"/>
      <c r="B11" s="84"/>
      <c r="C11" s="84"/>
      <c r="D11" s="89" t="s">
        <v>6</v>
      </c>
      <c r="E11" s="90" t="s">
        <v>12</v>
      </c>
      <c r="F11" s="90" t="s">
        <v>98</v>
      </c>
      <c r="G11" s="89" t="s">
        <v>7</v>
      </c>
      <c r="H11" s="91"/>
      <c r="I11" s="92"/>
      <c r="J11" s="91"/>
      <c r="K11" s="92"/>
      <c r="L11" s="91"/>
      <c r="M11" s="92"/>
      <c r="N11" s="91"/>
      <c r="O11" s="92"/>
      <c r="P11" s="91"/>
      <c r="Q11" s="92"/>
      <c r="R11" s="62"/>
      <c r="S11" s="63"/>
      <c r="T11" s="62"/>
    </row>
    <row r="12" spans="1:21" ht="15.75" x14ac:dyDescent="0.25">
      <c r="A12" s="93" t="s">
        <v>8</v>
      </c>
      <c r="B12" s="94"/>
      <c r="C12" s="95" t="s">
        <v>9</v>
      </c>
      <c r="D12" s="89" t="s">
        <v>10</v>
      </c>
      <c r="E12" s="89" t="s">
        <v>11</v>
      </c>
      <c r="F12" s="89" t="s">
        <v>11</v>
      </c>
      <c r="G12" s="89" t="s">
        <v>11</v>
      </c>
      <c r="H12" s="96">
        <f t="shared" ref="H12:Q12" si="0">SUM(H13:H21)</f>
        <v>0</v>
      </c>
      <c r="I12" s="97">
        <f t="shared" si="0"/>
        <v>0</v>
      </c>
      <c r="J12" s="96">
        <f t="shared" si="0"/>
        <v>0</v>
      </c>
      <c r="K12" s="97">
        <f t="shared" si="0"/>
        <v>0</v>
      </c>
      <c r="L12" s="96">
        <f t="shared" si="0"/>
        <v>0</v>
      </c>
      <c r="M12" s="97">
        <f t="shared" si="0"/>
        <v>0</v>
      </c>
      <c r="N12" s="96">
        <f t="shared" si="0"/>
        <v>0</v>
      </c>
      <c r="O12" s="98">
        <f t="shared" si="0"/>
        <v>0</v>
      </c>
      <c r="P12" s="99">
        <f t="shared" si="0"/>
        <v>0</v>
      </c>
      <c r="Q12" s="98">
        <f t="shared" si="0"/>
        <v>0</v>
      </c>
      <c r="R12" s="64">
        <f>SUM(H12+J12+L12+N12+P12)</f>
        <v>0</v>
      </c>
      <c r="S12" s="65">
        <f>SUM(I12+K12+M12+O12+Q12)</f>
        <v>0</v>
      </c>
      <c r="T12" s="64">
        <f>SUM(R12+S12)</f>
        <v>0</v>
      </c>
      <c r="U12" s="3"/>
    </row>
    <row r="13" spans="1:21" ht="15.75" x14ac:dyDescent="0.25">
      <c r="A13" s="93"/>
      <c r="B13" s="84">
        <v>1</v>
      </c>
      <c r="C13" s="171"/>
      <c r="D13" s="137">
        <v>0</v>
      </c>
      <c r="E13" s="166">
        <v>0</v>
      </c>
      <c r="F13" s="166">
        <v>0</v>
      </c>
      <c r="G13" s="166">
        <v>0</v>
      </c>
      <c r="H13" s="167">
        <f t="shared" ref="H13:H21" si="1">D13*(E13+F13+G13)</f>
        <v>0</v>
      </c>
      <c r="I13" s="75"/>
      <c r="J13" s="167">
        <f>ROUND(H13*1.03,0)</f>
        <v>0</v>
      </c>
      <c r="K13" s="75"/>
      <c r="L13" s="167">
        <f>ROUND(J13*1.03,0)</f>
        <v>0</v>
      </c>
      <c r="M13" s="75"/>
      <c r="N13" s="167">
        <f>ROUND(L13*1.03,0)</f>
        <v>0</v>
      </c>
      <c r="O13" s="76"/>
      <c r="P13" s="168">
        <f>ROUND(N13*1.03,0)</f>
        <v>0</v>
      </c>
      <c r="Q13" s="76"/>
      <c r="R13" s="169">
        <f>SUM(H13+J13+L13+N13+P13)</f>
        <v>0</v>
      </c>
      <c r="S13" s="67">
        <f t="shared" ref="S13:S21" si="2">SUM(I13+K13+M13+O13+Q13)</f>
        <v>0</v>
      </c>
      <c r="T13" s="169">
        <f>SUM(R13+S13)</f>
        <v>0</v>
      </c>
    </row>
    <row r="14" spans="1:21" ht="15.75" x14ac:dyDescent="0.25">
      <c r="A14" s="93"/>
      <c r="B14" s="84">
        <v>2</v>
      </c>
      <c r="C14" s="165"/>
      <c r="D14" s="137">
        <v>0</v>
      </c>
      <c r="E14" s="166">
        <v>0</v>
      </c>
      <c r="F14" s="166">
        <v>0</v>
      </c>
      <c r="G14" s="166">
        <v>0</v>
      </c>
      <c r="H14" s="167">
        <f t="shared" si="1"/>
        <v>0</v>
      </c>
      <c r="I14" s="75"/>
      <c r="J14" s="167">
        <f t="shared" ref="J14:J21" si="3">ROUND(H14*1.03,0)</f>
        <v>0</v>
      </c>
      <c r="K14" s="75"/>
      <c r="L14" s="167">
        <f t="shared" ref="L14:L21" si="4">ROUND(J14*1.03,0)</f>
        <v>0</v>
      </c>
      <c r="M14" s="75"/>
      <c r="N14" s="167">
        <f t="shared" ref="N14:N21" si="5">ROUND(L14*1.03,0)</f>
        <v>0</v>
      </c>
      <c r="O14" s="76"/>
      <c r="P14" s="168">
        <f t="shared" ref="P14:P21" si="6">ROUND(N14*1.03,0)</f>
        <v>0</v>
      </c>
      <c r="Q14" s="76"/>
      <c r="R14" s="169">
        <f t="shared" ref="R14:R21" si="7">SUM(H14+J14+L14+N14+P14)</f>
        <v>0</v>
      </c>
      <c r="S14" s="67">
        <f t="shared" si="2"/>
        <v>0</v>
      </c>
      <c r="T14" s="169">
        <f t="shared" ref="T14:T21" si="8">SUM(R14+S14)</f>
        <v>0</v>
      </c>
    </row>
    <row r="15" spans="1:21" ht="15.75" x14ac:dyDescent="0.25">
      <c r="A15" s="93"/>
      <c r="B15" s="84">
        <v>3</v>
      </c>
      <c r="C15" s="165"/>
      <c r="D15" s="137">
        <v>0</v>
      </c>
      <c r="E15" s="166">
        <v>0</v>
      </c>
      <c r="F15" s="166">
        <v>0</v>
      </c>
      <c r="G15" s="166">
        <v>0</v>
      </c>
      <c r="H15" s="167">
        <f t="shared" si="1"/>
        <v>0</v>
      </c>
      <c r="I15" s="75"/>
      <c r="J15" s="167">
        <f t="shared" si="3"/>
        <v>0</v>
      </c>
      <c r="K15" s="75"/>
      <c r="L15" s="167">
        <f t="shared" si="4"/>
        <v>0</v>
      </c>
      <c r="M15" s="75"/>
      <c r="N15" s="167">
        <f t="shared" si="5"/>
        <v>0</v>
      </c>
      <c r="O15" s="76"/>
      <c r="P15" s="168">
        <f t="shared" si="6"/>
        <v>0</v>
      </c>
      <c r="Q15" s="76"/>
      <c r="R15" s="169">
        <f t="shared" si="7"/>
        <v>0</v>
      </c>
      <c r="S15" s="67">
        <f t="shared" si="2"/>
        <v>0</v>
      </c>
      <c r="T15" s="169">
        <f t="shared" si="8"/>
        <v>0</v>
      </c>
      <c r="U15" s="61"/>
    </row>
    <row r="16" spans="1:21" ht="15.75" x14ac:dyDescent="0.25">
      <c r="A16" s="93"/>
      <c r="B16" s="84">
        <v>4</v>
      </c>
      <c r="C16" s="165"/>
      <c r="D16" s="137">
        <v>0</v>
      </c>
      <c r="E16" s="166">
        <v>0</v>
      </c>
      <c r="F16" s="166">
        <v>0</v>
      </c>
      <c r="G16" s="166">
        <v>0</v>
      </c>
      <c r="H16" s="167">
        <f t="shared" si="1"/>
        <v>0</v>
      </c>
      <c r="I16" s="75"/>
      <c r="J16" s="167">
        <f t="shared" si="3"/>
        <v>0</v>
      </c>
      <c r="K16" s="75"/>
      <c r="L16" s="167">
        <f t="shared" si="4"/>
        <v>0</v>
      </c>
      <c r="M16" s="75"/>
      <c r="N16" s="167">
        <f t="shared" si="5"/>
        <v>0</v>
      </c>
      <c r="O16" s="76"/>
      <c r="P16" s="168">
        <f t="shared" si="6"/>
        <v>0</v>
      </c>
      <c r="Q16" s="76"/>
      <c r="R16" s="169">
        <f t="shared" si="7"/>
        <v>0</v>
      </c>
      <c r="S16" s="67">
        <f t="shared" si="2"/>
        <v>0</v>
      </c>
      <c r="T16" s="169">
        <f t="shared" si="8"/>
        <v>0</v>
      </c>
    </row>
    <row r="17" spans="1:21" ht="15.75" x14ac:dyDescent="0.25">
      <c r="A17" s="93"/>
      <c r="B17" s="84">
        <v>5</v>
      </c>
      <c r="C17" s="165"/>
      <c r="D17" s="137">
        <v>0</v>
      </c>
      <c r="E17" s="166">
        <v>0</v>
      </c>
      <c r="F17" s="166">
        <v>0</v>
      </c>
      <c r="G17" s="166">
        <v>0</v>
      </c>
      <c r="H17" s="167">
        <f t="shared" si="1"/>
        <v>0</v>
      </c>
      <c r="I17" s="75"/>
      <c r="J17" s="167">
        <f t="shared" si="3"/>
        <v>0</v>
      </c>
      <c r="K17" s="75"/>
      <c r="L17" s="167">
        <f t="shared" si="4"/>
        <v>0</v>
      </c>
      <c r="M17" s="75"/>
      <c r="N17" s="167">
        <f t="shared" si="5"/>
        <v>0</v>
      </c>
      <c r="O17" s="76"/>
      <c r="P17" s="168">
        <f t="shared" si="6"/>
        <v>0</v>
      </c>
      <c r="Q17" s="76"/>
      <c r="R17" s="169">
        <f t="shared" si="7"/>
        <v>0</v>
      </c>
      <c r="S17" s="67">
        <f t="shared" si="2"/>
        <v>0</v>
      </c>
      <c r="T17" s="169">
        <f t="shared" si="8"/>
        <v>0</v>
      </c>
    </row>
    <row r="18" spans="1:21" ht="15.75" x14ac:dyDescent="0.25">
      <c r="A18" s="93"/>
      <c r="B18" s="84">
        <v>6</v>
      </c>
      <c r="C18" s="165"/>
      <c r="D18" s="137">
        <v>0</v>
      </c>
      <c r="E18" s="166">
        <v>0</v>
      </c>
      <c r="F18" s="166">
        <v>0</v>
      </c>
      <c r="G18" s="166">
        <v>0</v>
      </c>
      <c r="H18" s="167">
        <f t="shared" si="1"/>
        <v>0</v>
      </c>
      <c r="I18" s="75"/>
      <c r="J18" s="167">
        <f t="shared" si="3"/>
        <v>0</v>
      </c>
      <c r="K18" s="75"/>
      <c r="L18" s="167">
        <f t="shared" si="4"/>
        <v>0</v>
      </c>
      <c r="M18" s="75"/>
      <c r="N18" s="167">
        <f t="shared" si="5"/>
        <v>0</v>
      </c>
      <c r="O18" s="76"/>
      <c r="P18" s="168">
        <f t="shared" si="6"/>
        <v>0</v>
      </c>
      <c r="Q18" s="76"/>
      <c r="R18" s="169">
        <f t="shared" si="7"/>
        <v>0</v>
      </c>
      <c r="S18" s="67">
        <f t="shared" si="2"/>
        <v>0</v>
      </c>
      <c r="T18" s="169">
        <f t="shared" si="8"/>
        <v>0</v>
      </c>
    </row>
    <row r="19" spans="1:21" ht="15.75" x14ac:dyDescent="0.25">
      <c r="A19" s="93"/>
      <c r="B19" s="84">
        <v>7</v>
      </c>
      <c r="C19" s="165"/>
      <c r="D19" s="137">
        <v>0</v>
      </c>
      <c r="E19" s="166">
        <v>0</v>
      </c>
      <c r="F19" s="166">
        <v>0</v>
      </c>
      <c r="G19" s="166">
        <v>0</v>
      </c>
      <c r="H19" s="167">
        <f t="shared" si="1"/>
        <v>0</v>
      </c>
      <c r="I19" s="75"/>
      <c r="J19" s="167">
        <f t="shared" si="3"/>
        <v>0</v>
      </c>
      <c r="K19" s="75"/>
      <c r="L19" s="167">
        <f t="shared" si="4"/>
        <v>0</v>
      </c>
      <c r="M19" s="75"/>
      <c r="N19" s="167">
        <f t="shared" si="5"/>
        <v>0</v>
      </c>
      <c r="O19" s="76"/>
      <c r="P19" s="168">
        <f t="shared" si="6"/>
        <v>0</v>
      </c>
      <c r="Q19" s="76"/>
      <c r="R19" s="169">
        <f t="shared" si="7"/>
        <v>0</v>
      </c>
      <c r="S19" s="67">
        <f t="shared" si="2"/>
        <v>0</v>
      </c>
      <c r="T19" s="169">
        <f t="shared" si="8"/>
        <v>0</v>
      </c>
    </row>
    <row r="20" spans="1:21" ht="15.75" x14ac:dyDescent="0.25">
      <c r="A20" s="93"/>
      <c r="B20" s="84">
        <v>8</v>
      </c>
      <c r="C20" s="165"/>
      <c r="D20" s="137">
        <v>0</v>
      </c>
      <c r="E20" s="166">
        <v>0</v>
      </c>
      <c r="F20" s="166">
        <v>0</v>
      </c>
      <c r="G20" s="166">
        <v>0</v>
      </c>
      <c r="H20" s="167">
        <f t="shared" si="1"/>
        <v>0</v>
      </c>
      <c r="I20" s="75"/>
      <c r="J20" s="167">
        <f t="shared" si="3"/>
        <v>0</v>
      </c>
      <c r="K20" s="75"/>
      <c r="L20" s="167">
        <f t="shared" si="4"/>
        <v>0</v>
      </c>
      <c r="M20" s="75"/>
      <c r="N20" s="167">
        <f t="shared" si="5"/>
        <v>0</v>
      </c>
      <c r="O20" s="76"/>
      <c r="P20" s="168">
        <f t="shared" si="6"/>
        <v>0</v>
      </c>
      <c r="Q20" s="76"/>
      <c r="R20" s="169">
        <f t="shared" si="7"/>
        <v>0</v>
      </c>
      <c r="S20" s="67">
        <f t="shared" si="2"/>
        <v>0</v>
      </c>
      <c r="T20" s="169">
        <f t="shared" si="8"/>
        <v>0</v>
      </c>
    </row>
    <row r="21" spans="1:21" x14ac:dyDescent="0.2">
      <c r="A21" s="84"/>
      <c r="B21" s="84">
        <v>9</v>
      </c>
      <c r="C21" s="171"/>
      <c r="D21" s="137">
        <v>0</v>
      </c>
      <c r="E21" s="166">
        <v>0</v>
      </c>
      <c r="F21" s="166">
        <v>0</v>
      </c>
      <c r="G21" s="166">
        <v>0</v>
      </c>
      <c r="H21" s="167">
        <f t="shared" si="1"/>
        <v>0</v>
      </c>
      <c r="I21" s="75"/>
      <c r="J21" s="167">
        <f t="shared" si="3"/>
        <v>0</v>
      </c>
      <c r="K21" s="75"/>
      <c r="L21" s="167">
        <f t="shared" si="4"/>
        <v>0</v>
      </c>
      <c r="M21" s="75"/>
      <c r="N21" s="167">
        <f t="shared" si="5"/>
        <v>0</v>
      </c>
      <c r="O21" s="76"/>
      <c r="P21" s="168">
        <f t="shared" si="6"/>
        <v>0</v>
      </c>
      <c r="Q21" s="76"/>
      <c r="R21" s="169">
        <f t="shared" si="7"/>
        <v>0</v>
      </c>
      <c r="S21" s="67">
        <f t="shared" si="2"/>
        <v>0</v>
      </c>
      <c r="T21" s="169">
        <f t="shared" si="8"/>
        <v>0</v>
      </c>
      <c r="U21" s="3"/>
    </row>
    <row r="22" spans="1:21" s="7" customFormat="1" ht="15" x14ac:dyDescent="0.2">
      <c r="A22" s="103"/>
      <c r="B22" s="103"/>
      <c r="C22" s="103"/>
      <c r="D22" s="104"/>
      <c r="E22" s="104" t="s">
        <v>12</v>
      </c>
      <c r="F22" s="105"/>
      <c r="G22" s="104" t="s">
        <v>13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71"/>
      <c r="S22" s="71"/>
      <c r="T22" s="71"/>
      <c r="U22" s="74"/>
    </row>
    <row r="23" spans="1:21" ht="15.75" x14ac:dyDescent="0.25">
      <c r="A23" s="93" t="s">
        <v>14</v>
      </c>
      <c r="B23" s="94"/>
      <c r="C23" s="95" t="s">
        <v>15</v>
      </c>
      <c r="D23" s="89" t="s">
        <v>10</v>
      </c>
      <c r="E23" s="89" t="s">
        <v>11</v>
      </c>
      <c r="F23" s="100"/>
      <c r="G23" s="107" t="s">
        <v>94</v>
      </c>
      <c r="H23" s="96">
        <f t="shared" ref="H23:Q23" si="9">SUM(H24:H35)</f>
        <v>0</v>
      </c>
      <c r="I23" s="97">
        <f t="shared" si="9"/>
        <v>0</v>
      </c>
      <c r="J23" s="96">
        <f t="shared" si="9"/>
        <v>0</v>
      </c>
      <c r="K23" s="97">
        <f t="shared" si="9"/>
        <v>0</v>
      </c>
      <c r="L23" s="96">
        <f t="shared" si="9"/>
        <v>0</v>
      </c>
      <c r="M23" s="97">
        <f t="shared" si="9"/>
        <v>0</v>
      </c>
      <c r="N23" s="96">
        <f t="shared" si="9"/>
        <v>0</v>
      </c>
      <c r="O23" s="97">
        <f t="shared" si="9"/>
        <v>0</v>
      </c>
      <c r="P23" s="99">
        <f t="shared" si="9"/>
        <v>0</v>
      </c>
      <c r="Q23" s="97">
        <f t="shared" si="9"/>
        <v>0</v>
      </c>
      <c r="R23" s="64">
        <f>SUM(H23+J23+L23+N23+P23)</f>
        <v>0</v>
      </c>
      <c r="S23" s="65">
        <f>SUM(I23+K23+M23+O23+Q23)</f>
        <v>0</v>
      </c>
      <c r="T23" s="64">
        <f>SUM(R23+S23)</f>
        <v>0</v>
      </c>
    </row>
    <row r="24" spans="1:21" ht="15.75" x14ac:dyDescent="0.25">
      <c r="A24" s="93"/>
      <c r="B24" s="84">
        <v>1</v>
      </c>
      <c r="C24" s="165" t="s">
        <v>16</v>
      </c>
      <c r="D24" s="137">
        <v>0</v>
      </c>
      <c r="E24" s="166">
        <v>0</v>
      </c>
      <c r="F24" s="165"/>
      <c r="G24" s="166">
        <v>0</v>
      </c>
      <c r="H24" s="167">
        <f>D24*(E24)*G24</f>
        <v>0</v>
      </c>
      <c r="I24" s="75"/>
      <c r="J24" s="167">
        <f>ROUND(H24*1.03,0)</f>
        <v>0</v>
      </c>
      <c r="K24" s="75"/>
      <c r="L24" s="167">
        <f>ROUND(J24*1.03,0)</f>
        <v>0</v>
      </c>
      <c r="M24" s="75"/>
      <c r="N24" s="167">
        <f>ROUND(L24*1.03,0)</f>
        <v>0</v>
      </c>
      <c r="O24" s="76"/>
      <c r="P24" s="168">
        <f>ROUND(N24*1.03,0)</f>
        <v>0</v>
      </c>
      <c r="Q24" s="76"/>
      <c r="R24" s="169">
        <f t="shared" ref="R24:S35" si="10">SUM(H24+J24+L24+N24+P24)</f>
        <v>0</v>
      </c>
      <c r="S24" s="67">
        <f t="shared" si="10"/>
        <v>0</v>
      </c>
      <c r="T24" s="169">
        <f t="shared" ref="T24:T35" si="11">SUM(R24+S24)</f>
        <v>0</v>
      </c>
    </row>
    <row r="25" spans="1:21" ht="15.75" x14ac:dyDescent="0.25">
      <c r="A25" s="93"/>
      <c r="B25" s="84">
        <v>2</v>
      </c>
      <c r="C25" s="165" t="s">
        <v>16</v>
      </c>
      <c r="D25" s="137">
        <v>0</v>
      </c>
      <c r="E25" s="166">
        <v>0</v>
      </c>
      <c r="F25" s="165"/>
      <c r="G25" s="166">
        <v>0</v>
      </c>
      <c r="H25" s="167">
        <f>D25*(E25)*G25</f>
        <v>0</v>
      </c>
      <c r="I25" s="75"/>
      <c r="J25" s="167">
        <f t="shared" ref="J25:J35" si="12">ROUND(H25*1.03,0)</f>
        <v>0</v>
      </c>
      <c r="K25" s="75"/>
      <c r="L25" s="167">
        <f t="shared" ref="L25:L35" si="13">ROUND(J25*1.03,0)</f>
        <v>0</v>
      </c>
      <c r="M25" s="75"/>
      <c r="N25" s="167">
        <f t="shared" ref="N25:N35" si="14">ROUND(L25*1.03,0)</f>
        <v>0</v>
      </c>
      <c r="O25" s="76"/>
      <c r="P25" s="168">
        <f t="shared" ref="P25:P35" si="15">ROUND(N25*1.03,0)</f>
        <v>0</v>
      </c>
      <c r="Q25" s="76"/>
      <c r="R25" s="169">
        <f t="shared" si="10"/>
        <v>0</v>
      </c>
      <c r="S25" s="67">
        <f t="shared" si="10"/>
        <v>0</v>
      </c>
      <c r="T25" s="169">
        <f t="shared" si="11"/>
        <v>0</v>
      </c>
    </row>
    <row r="26" spans="1:21" ht="15.75" x14ac:dyDescent="0.25">
      <c r="A26" s="93"/>
      <c r="B26" s="84">
        <v>3</v>
      </c>
      <c r="C26" s="165" t="s">
        <v>17</v>
      </c>
      <c r="D26" s="137">
        <v>0</v>
      </c>
      <c r="E26" s="166">
        <v>0</v>
      </c>
      <c r="F26" s="165"/>
      <c r="G26" s="166">
        <v>0</v>
      </c>
      <c r="H26" s="167">
        <f>D26*(E26)*G26</f>
        <v>0</v>
      </c>
      <c r="I26" s="75"/>
      <c r="J26" s="167">
        <f t="shared" si="12"/>
        <v>0</v>
      </c>
      <c r="K26" s="75"/>
      <c r="L26" s="167">
        <f t="shared" si="13"/>
        <v>0</v>
      </c>
      <c r="M26" s="75"/>
      <c r="N26" s="167">
        <f t="shared" si="14"/>
        <v>0</v>
      </c>
      <c r="O26" s="76"/>
      <c r="P26" s="168">
        <f t="shared" si="15"/>
        <v>0</v>
      </c>
      <c r="Q26" s="76"/>
      <c r="R26" s="169">
        <f t="shared" si="10"/>
        <v>0</v>
      </c>
      <c r="S26" s="67">
        <f t="shared" si="10"/>
        <v>0</v>
      </c>
      <c r="T26" s="169">
        <f t="shared" si="11"/>
        <v>0</v>
      </c>
    </row>
    <row r="27" spans="1:21" ht="15.75" x14ac:dyDescent="0.25">
      <c r="A27" s="93"/>
      <c r="B27" s="84">
        <v>4</v>
      </c>
      <c r="C27" s="165" t="s">
        <v>17</v>
      </c>
      <c r="D27" s="137">
        <v>0</v>
      </c>
      <c r="E27" s="166">
        <v>0</v>
      </c>
      <c r="F27" s="165"/>
      <c r="G27" s="166">
        <v>0</v>
      </c>
      <c r="H27" s="167">
        <f>D27*(E27)*G27</f>
        <v>0</v>
      </c>
      <c r="I27" s="75"/>
      <c r="J27" s="167">
        <f t="shared" si="12"/>
        <v>0</v>
      </c>
      <c r="K27" s="75"/>
      <c r="L27" s="167">
        <f t="shared" si="13"/>
        <v>0</v>
      </c>
      <c r="M27" s="75"/>
      <c r="N27" s="167">
        <f t="shared" si="14"/>
        <v>0</v>
      </c>
      <c r="O27" s="76"/>
      <c r="P27" s="168">
        <f t="shared" si="15"/>
        <v>0</v>
      </c>
      <c r="Q27" s="76"/>
      <c r="R27" s="169">
        <f t="shared" si="10"/>
        <v>0</v>
      </c>
      <c r="S27" s="67">
        <f t="shared" si="10"/>
        <v>0</v>
      </c>
      <c r="T27" s="169">
        <f t="shared" si="11"/>
        <v>0</v>
      </c>
    </row>
    <row r="28" spans="1:21" ht="15.75" x14ac:dyDescent="0.25">
      <c r="A28" s="93"/>
      <c r="B28" s="84">
        <v>5</v>
      </c>
      <c r="C28" s="165" t="s">
        <v>18</v>
      </c>
      <c r="D28" s="137">
        <v>0</v>
      </c>
      <c r="E28" s="166">
        <v>0</v>
      </c>
      <c r="F28" s="165"/>
      <c r="G28" s="166">
        <v>0</v>
      </c>
      <c r="H28" s="167">
        <f>D28*(E28)*G28</f>
        <v>0</v>
      </c>
      <c r="I28" s="75"/>
      <c r="J28" s="167">
        <f t="shared" si="12"/>
        <v>0</v>
      </c>
      <c r="K28" s="75"/>
      <c r="L28" s="167">
        <f t="shared" si="13"/>
        <v>0</v>
      </c>
      <c r="M28" s="75"/>
      <c r="N28" s="167">
        <f t="shared" si="14"/>
        <v>0</v>
      </c>
      <c r="O28" s="76"/>
      <c r="P28" s="168">
        <f t="shared" si="15"/>
        <v>0</v>
      </c>
      <c r="Q28" s="76"/>
      <c r="R28" s="169">
        <f t="shared" si="10"/>
        <v>0</v>
      </c>
      <c r="S28" s="67">
        <f t="shared" si="10"/>
        <v>0</v>
      </c>
      <c r="T28" s="169">
        <f t="shared" si="11"/>
        <v>0</v>
      </c>
    </row>
    <row r="29" spans="1:21" ht="15.75" x14ac:dyDescent="0.25">
      <c r="A29" s="93"/>
      <c r="B29" s="84">
        <v>6</v>
      </c>
      <c r="C29" s="165" t="s">
        <v>18</v>
      </c>
      <c r="D29" s="137">
        <v>0</v>
      </c>
      <c r="E29" s="166">
        <v>0</v>
      </c>
      <c r="F29" s="165"/>
      <c r="G29" s="166">
        <v>0</v>
      </c>
      <c r="H29" s="167">
        <f t="shared" ref="H29:H35" si="16">D29*(E29)*G29</f>
        <v>0</v>
      </c>
      <c r="I29" s="75"/>
      <c r="J29" s="167">
        <f t="shared" si="12"/>
        <v>0</v>
      </c>
      <c r="K29" s="75"/>
      <c r="L29" s="167">
        <f t="shared" si="13"/>
        <v>0</v>
      </c>
      <c r="M29" s="75"/>
      <c r="N29" s="167">
        <f t="shared" si="14"/>
        <v>0</v>
      </c>
      <c r="O29" s="76"/>
      <c r="P29" s="168">
        <f t="shared" si="15"/>
        <v>0</v>
      </c>
      <c r="Q29" s="76"/>
      <c r="R29" s="169">
        <f t="shared" si="10"/>
        <v>0</v>
      </c>
      <c r="S29" s="67">
        <f t="shared" si="10"/>
        <v>0</v>
      </c>
      <c r="T29" s="169">
        <f t="shared" si="11"/>
        <v>0</v>
      </c>
    </row>
    <row r="30" spans="1:21" ht="15.75" x14ac:dyDescent="0.25">
      <c r="A30" s="93"/>
      <c r="B30" s="84">
        <v>7</v>
      </c>
      <c r="C30" s="165" t="s">
        <v>97</v>
      </c>
      <c r="D30" s="137">
        <v>0</v>
      </c>
      <c r="E30" s="166">
        <v>0</v>
      </c>
      <c r="F30" s="165"/>
      <c r="G30" s="166">
        <v>0</v>
      </c>
      <c r="H30" s="167">
        <f t="shared" si="16"/>
        <v>0</v>
      </c>
      <c r="I30" s="75"/>
      <c r="J30" s="167">
        <f t="shared" si="12"/>
        <v>0</v>
      </c>
      <c r="K30" s="75"/>
      <c r="L30" s="167">
        <f t="shared" si="13"/>
        <v>0</v>
      </c>
      <c r="M30" s="75"/>
      <c r="N30" s="167">
        <f t="shared" si="14"/>
        <v>0</v>
      </c>
      <c r="O30" s="76"/>
      <c r="P30" s="168">
        <f t="shared" si="15"/>
        <v>0</v>
      </c>
      <c r="Q30" s="76"/>
      <c r="R30" s="169">
        <f t="shared" si="10"/>
        <v>0</v>
      </c>
      <c r="S30" s="67">
        <f t="shared" si="10"/>
        <v>0</v>
      </c>
      <c r="T30" s="169">
        <f t="shared" si="11"/>
        <v>0</v>
      </c>
    </row>
    <row r="31" spans="1:21" ht="15.75" x14ac:dyDescent="0.25">
      <c r="A31" s="93"/>
      <c r="B31" s="84">
        <v>8</v>
      </c>
      <c r="C31" s="165" t="s">
        <v>97</v>
      </c>
      <c r="D31" s="137">
        <v>0</v>
      </c>
      <c r="E31" s="166">
        <v>0</v>
      </c>
      <c r="F31" s="165"/>
      <c r="G31" s="166">
        <v>0</v>
      </c>
      <c r="H31" s="167">
        <f t="shared" si="16"/>
        <v>0</v>
      </c>
      <c r="I31" s="75"/>
      <c r="J31" s="167">
        <f t="shared" si="12"/>
        <v>0</v>
      </c>
      <c r="K31" s="75"/>
      <c r="L31" s="167">
        <f t="shared" si="13"/>
        <v>0</v>
      </c>
      <c r="M31" s="75"/>
      <c r="N31" s="167">
        <f t="shared" si="14"/>
        <v>0</v>
      </c>
      <c r="O31" s="76"/>
      <c r="P31" s="168">
        <f t="shared" si="15"/>
        <v>0</v>
      </c>
      <c r="Q31" s="76"/>
      <c r="R31" s="169">
        <f t="shared" si="10"/>
        <v>0</v>
      </c>
      <c r="S31" s="67">
        <f t="shared" si="10"/>
        <v>0</v>
      </c>
      <c r="T31" s="169">
        <f t="shared" si="11"/>
        <v>0</v>
      </c>
    </row>
    <row r="32" spans="1:21" ht="15.75" x14ac:dyDescent="0.25">
      <c r="A32" s="93"/>
      <c r="B32" s="84">
        <v>9</v>
      </c>
      <c r="C32" s="165" t="s">
        <v>95</v>
      </c>
      <c r="D32" s="137">
        <v>0</v>
      </c>
      <c r="E32" s="166">
        <v>0</v>
      </c>
      <c r="F32" s="165"/>
      <c r="G32" s="166">
        <v>0</v>
      </c>
      <c r="H32" s="167">
        <f t="shared" si="16"/>
        <v>0</v>
      </c>
      <c r="I32" s="75"/>
      <c r="J32" s="167">
        <f t="shared" si="12"/>
        <v>0</v>
      </c>
      <c r="K32" s="75"/>
      <c r="L32" s="167">
        <f t="shared" si="13"/>
        <v>0</v>
      </c>
      <c r="M32" s="75"/>
      <c r="N32" s="167">
        <f t="shared" si="14"/>
        <v>0</v>
      </c>
      <c r="O32" s="76"/>
      <c r="P32" s="168">
        <f t="shared" si="15"/>
        <v>0</v>
      </c>
      <c r="Q32" s="76"/>
      <c r="R32" s="169">
        <f t="shared" si="10"/>
        <v>0</v>
      </c>
      <c r="S32" s="67">
        <f t="shared" si="10"/>
        <v>0</v>
      </c>
      <c r="T32" s="169">
        <f t="shared" si="11"/>
        <v>0</v>
      </c>
    </row>
    <row r="33" spans="1:21" ht="15.75" x14ac:dyDescent="0.25">
      <c r="A33" s="93"/>
      <c r="B33" s="84">
        <v>10</v>
      </c>
      <c r="C33" s="165" t="s">
        <v>95</v>
      </c>
      <c r="D33" s="137">
        <v>0</v>
      </c>
      <c r="E33" s="166">
        <v>0</v>
      </c>
      <c r="F33" s="165"/>
      <c r="G33" s="166">
        <v>0</v>
      </c>
      <c r="H33" s="167">
        <f t="shared" si="16"/>
        <v>0</v>
      </c>
      <c r="I33" s="75"/>
      <c r="J33" s="167">
        <f t="shared" si="12"/>
        <v>0</v>
      </c>
      <c r="K33" s="75"/>
      <c r="L33" s="167">
        <f t="shared" si="13"/>
        <v>0</v>
      </c>
      <c r="M33" s="75"/>
      <c r="N33" s="167">
        <f t="shared" si="14"/>
        <v>0</v>
      </c>
      <c r="O33" s="76"/>
      <c r="P33" s="168">
        <f t="shared" si="15"/>
        <v>0</v>
      </c>
      <c r="Q33" s="76"/>
      <c r="R33" s="169">
        <f t="shared" si="10"/>
        <v>0</v>
      </c>
      <c r="S33" s="67">
        <f t="shared" si="10"/>
        <v>0</v>
      </c>
      <c r="T33" s="169">
        <f t="shared" si="11"/>
        <v>0</v>
      </c>
    </row>
    <row r="34" spans="1:21" ht="15.75" x14ac:dyDescent="0.25">
      <c r="A34" s="93"/>
      <c r="B34" s="84">
        <v>11</v>
      </c>
      <c r="C34" s="165" t="s">
        <v>96</v>
      </c>
      <c r="D34" s="137">
        <v>0</v>
      </c>
      <c r="E34" s="166">
        <v>0</v>
      </c>
      <c r="F34" s="165"/>
      <c r="G34" s="166">
        <v>0</v>
      </c>
      <c r="H34" s="167">
        <f t="shared" si="16"/>
        <v>0</v>
      </c>
      <c r="I34" s="75"/>
      <c r="J34" s="167">
        <f t="shared" si="12"/>
        <v>0</v>
      </c>
      <c r="K34" s="75"/>
      <c r="L34" s="167">
        <f t="shared" si="13"/>
        <v>0</v>
      </c>
      <c r="M34" s="75"/>
      <c r="N34" s="167">
        <f t="shared" si="14"/>
        <v>0</v>
      </c>
      <c r="O34" s="76"/>
      <c r="P34" s="168">
        <f t="shared" si="15"/>
        <v>0</v>
      </c>
      <c r="Q34" s="76"/>
      <c r="R34" s="169">
        <f t="shared" si="10"/>
        <v>0</v>
      </c>
      <c r="S34" s="67">
        <f t="shared" si="10"/>
        <v>0</v>
      </c>
      <c r="T34" s="169">
        <f t="shared" si="11"/>
        <v>0</v>
      </c>
    </row>
    <row r="35" spans="1:21" ht="15.75" x14ac:dyDescent="0.25">
      <c r="A35" s="93"/>
      <c r="B35" s="84">
        <v>12</v>
      </c>
      <c r="C35" s="165" t="s">
        <v>96</v>
      </c>
      <c r="D35" s="137">
        <v>0</v>
      </c>
      <c r="E35" s="166">
        <v>0</v>
      </c>
      <c r="F35" s="165"/>
      <c r="G35" s="166">
        <v>0</v>
      </c>
      <c r="H35" s="167">
        <f t="shared" si="16"/>
        <v>0</v>
      </c>
      <c r="I35" s="75"/>
      <c r="J35" s="167">
        <f t="shared" si="12"/>
        <v>0</v>
      </c>
      <c r="K35" s="75"/>
      <c r="L35" s="167">
        <f t="shared" si="13"/>
        <v>0</v>
      </c>
      <c r="M35" s="75"/>
      <c r="N35" s="167">
        <f t="shared" si="14"/>
        <v>0</v>
      </c>
      <c r="O35" s="76"/>
      <c r="P35" s="168">
        <f t="shared" si="15"/>
        <v>0</v>
      </c>
      <c r="Q35" s="76"/>
      <c r="R35" s="169">
        <f t="shared" si="10"/>
        <v>0</v>
      </c>
      <c r="S35" s="67">
        <f t="shared" si="10"/>
        <v>0</v>
      </c>
      <c r="T35" s="169">
        <f t="shared" si="11"/>
        <v>0</v>
      </c>
    </row>
    <row r="36" spans="1:21" x14ac:dyDescent="0.2">
      <c r="A36" s="84"/>
      <c r="B36" s="84"/>
      <c r="C36" s="102"/>
      <c r="D36" s="89"/>
      <c r="E36" s="89"/>
      <c r="F36" s="89"/>
      <c r="G36" s="89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69"/>
      <c r="S36" s="69"/>
      <c r="T36" s="70"/>
      <c r="U36" s="3"/>
    </row>
    <row r="37" spans="1:21" s="59" customFormat="1" ht="15.75" x14ac:dyDescent="0.25">
      <c r="A37" s="109"/>
      <c r="B37" s="109"/>
      <c r="C37" s="86" t="s">
        <v>19</v>
      </c>
      <c r="D37" s="110"/>
      <c r="E37" s="110"/>
      <c r="F37" s="110"/>
      <c r="G37" s="110"/>
      <c r="H37" s="99">
        <f t="shared" ref="H37:Q37" si="17">+H12+H23</f>
        <v>0</v>
      </c>
      <c r="I37" s="187">
        <f t="shared" si="17"/>
        <v>0</v>
      </c>
      <c r="J37" s="188">
        <f t="shared" si="17"/>
        <v>0</v>
      </c>
      <c r="K37" s="187">
        <f t="shared" si="17"/>
        <v>0</v>
      </c>
      <c r="L37" s="188">
        <f t="shared" si="17"/>
        <v>0</v>
      </c>
      <c r="M37" s="187">
        <f t="shared" si="17"/>
        <v>0</v>
      </c>
      <c r="N37" s="188">
        <f t="shared" si="17"/>
        <v>0</v>
      </c>
      <c r="O37" s="187">
        <f t="shared" si="17"/>
        <v>0</v>
      </c>
      <c r="P37" s="188">
        <f t="shared" si="17"/>
        <v>0</v>
      </c>
      <c r="Q37" s="187">
        <f t="shared" si="17"/>
        <v>0</v>
      </c>
      <c r="R37" s="189">
        <f>SUM(H37+J37+L37+N37+P37)</f>
        <v>0</v>
      </c>
      <c r="S37" s="65">
        <f>SUM(I37+K37+M37+O37+Q37)</f>
        <v>0</v>
      </c>
      <c r="T37" s="190">
        <f>SUM(R37+S37)</f>
        <v>0</v>
      </c>
      <c r="U37" s="3"/>
    </row>
    <row r="38" spans="1:21" ht="15" x14ac:dyDescent="0.2">
      <c r="A38" s="84"/>
      <c r="B38" s="84"/>
      <c r="C38" s="84"/>
      <c r="D38" s="89"/>
      <c r="E38" s="89"/>
      <c r="F38" s="89"/>
      <c r="G38" s="89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71"/>
      <c r="S38" s="71"/>
      <c r="T38" s="68"/>
    </row>
    <row r="39" spans="1:21" ht="15.75" x14ac:dyDescent="0.25">
      <c r="A39" s="93" t="s">
        <v>20</v>
      </c>
      <c r="B39" s="94"/>
      <c r="C39" s="95" t="s">
        <v>21</v>
      </c>
      <c r="D39" s="89" t="s">
        <v>22</v>
      </c>
      <c r="E39" s="89"/>
      <c r="F39" s="89"/>
      <c r="G39" s="89"/>
      <c r="H39" s="96">
        <f t="shared" ref="H39:Q39" si="18">SUM(H40:H60)</f>
        <v>0</v>
      </c>
      <c r="I39" s="97">
        <f t="shared" si="18"/>
        <v>0</v>
      </c>
      <c r="J39" s="96">
        <f t="shared" si="18"/>
        <v>0</v>
      </c>
      <c r="K39" s="97">
        <f t="shared" si="18"/>
        <v>0</v>
      </c>
      <c r="L39" s="96">
        <f t="shared" si="18"/>
        <v>0</v>
      </c>
      <c r="M39" s="97">
        <f t="shared" si="18"/>
        <v>0</v>
      </c>
      <c r="N39" s="96">
        <f t="shared" si="18"/>
        <v>0</v>
      </c>
      <c r="O39" s="97">
        <f t="shared" si="18"/>
        <v>0</v>
      </c>
      <c r="P39" s="99">
        <f t="shared" si="18"/>
        <v>0</v>
      </c>
      <c r="Q39" s="97">
        <f t="shared" si="18"/>
        <v>0</v>
      </c>
      <c r="R39" s="64">
        <f>SUM(H39+J39+L39+N39+P39)</f>
        <v>0</v>
      </c>
      <c r="S39" s="65">
        <f>SUM(I39+K39+M39+O39+Q39)</f>
        <v>0</v>
      </c>
      <c r="T39" s="64">
        <f>SUM(R39+S39)</f>
        <v>0</v>
      </c>
      <c r="U39" s="3"/>
    </row>
    <row r="40" spans="1:21" ht="15.75" x14ac:dyDescent="0.25">
      <c r="A40" s="93"/>
      <c r="B40" s="84"/>
      <c r="C40" s="165">
        <f>+C13</f>
        <v>0</v>
      </c>
      <c r="D40" s="172">
        <v>0.27500000000000002</v>
      </c>
      <c r="E40" s="172"/>
      <c r="F40" s="166"/>
      <c r="G40" s="166"/>
      <c r="H40" s="167">
        <f>ROUND(D40*H13,0)</f>
        <v>0</v>
      </c>
      <c r="I40" s="75">
        <f>ROUND(D40*I13,0)</f>
        <v>0</v>
      </c>
      <c r="J40" s="167">
        <f>ROUND(D40*J13,0)</f>
        <v>0</v>
      </c>
      <c r="K40" s="75">
        <f>ROUND(D40*K13,0)</f>
        <v>0</v>
      </c>
      <c r="L40" s="167">
        <f>ROUND(D40*L13,0)</f>
        <v>0</v>
      </c>
      <c r="M40" s="75">
        <f>ROUND(D40*M13,0)</f>
        <v>0</v>
      </c>
      <c r="N40" s="167">
        <f>ROUND(D40*N13,0)</f>
        <v>0</v>
      </c>
      <c r="O40" s="76">
        <f>ROUND(D40*O13,0)</f>
        <v>0</v>
      </c>
      <c r="P40" s="168">
        <f>ROUND(D40*P13,0)</f>
        <v>0</v>
      </c>
      <c r="Q40" s="76">
        <f>ROUND(D40*Q13,0)</f>
        <v>0</v>
      </c>
      <c r="R40" s="169">
        <f t="shared" ref="R40:S60" si="19">SUM(H40+J40+L40+N40+P40)</f>
        <v>0</v>
      </c>
      <c r="S40" s="67">
        <f t="shared" si="19"/>
        <v>0</v>
      </c>
      <c r="T40" s="169">
        <f t="shared" ref="T40:T60" si="20">SUM(R40+S40)</f>
        <v>0</v>
      </c>
      <c r="U40" s="3"/>
    </row>
    <row r="41" spans="1:21" ht="15.75" x14ac:dyDescent="0.25">
      <c r="A41" s="93"/>
      <c r="B41" s="84"/>
      <c r="C41" s="165">
        <f>+C14</f>
        <v>0</v>
      </c>
      <c r="D41" s="212">
        <v>0.27500000000000002</v>
      </c>
      <c r="E41" s="172"/>
      <c r="F41" s="166"/>
      <c r="G41" s="166"/>
      <c r="H41" s="167">
        <f t="shared" ref="H41:H48" si="21">ROUND(D41*H14,0)</f>
        <v>0</v>
      </c>
      <c r="I41" s="75">
        <f t="shared" ref="I41:I48" si="22">ROUND(D41*I14,0)</f>
        <v>0</v>
      </c>
      <c r="J41" s="167">
        <f t="shared" ref="J41:J48" si="23">ROUND(D41*J14,0)</f>
        <v>0</v>
      </c>
      <c r="K41" s="75">
        <f t="shared" ref="K41:K48" si="24">ROUND(D41*K14,0)</f>
        <v>0</v>
      </c>
      <c r="L41" s="167">
        <f t="shared" ref="L41:L48" si="25">ROUND(D41*L14,0)</f>
        <v>0</v>
      </c>
      <c r="M41" s="75">
        <f t="shared" ref="M41:M48" si="26">ROUND(D41*M14,0)</f>
        <v>0</v>
      </c>
      <c r="N41" s="167">
        <f t="shared" ref="N41:N48" si="27">ROUND(D41*N14,0)</f>
        <v>0</v>
      </c>
      <c r="O41" s="76">
        <f t="shared" ref="O41:O48" si="28">ROUND(D41*O14,0)</f>
        <v>0</v>
      </c>
      <c r="P41" s="168">
        <f t="shared" ref="P41:P48" si="29">ROUND(D41*P14,0)</f>
        <v>0</v>
      </c>
      <c r="Q41" s="76">
        <f t="shared" ref="Q41:Q48" si="30">ROUND(D41*Q14,0)</f>
        <v>0</v>
      </c>
      <c r="R41" s="169">
        <f t="shared" si="19"/>
        <v>0</v>
      </c>
      <c r="S41" s="67">
        <f t="shared" si="19"/>
        <v>0</v>
      </c>
      <c r="T41" s="169">
        <f t="shared" si="20"/>
        <v>0</v>
      </c>
      <c r="U41" s="3"/>
    </row>
    <row r="42" spans="1:21" ht="15.75" x14ac:dyDescent="0.25">
      <c r="A42" s="93"/>
      <c r="B42" s="84"/>
      <c r="C42" s="165">
        <f>+C15</f>
        <v>0</v>
      </c>
      <c r="D42" s="212">
        <v>0.27500000000000002</v>
      </c>
      <c r="E42" s="172"/>
      <c r="F42" s="166"/>
      <c r="G42" s="166"/>
      <c r="H42" s="167">
        <f t="shared" si="21"/>
        <v>0</v>
      </c>
      <c r="I42" s="75">
        <f t="shared" si="22"/>
        <v>0</v>
      </c>
      <c r="J42" s="167">
        <f t="shared" si="23"/>
        <v>0</v>
      </c>
      <c r="K42" s="75">
        <f t="shared" si="24"/>
        <v>0</v>
      </c>
      <c r="L42" s="167">
        <f t="shared" si="25"/>
        <v>0</v>
      </c>
      <c r="M42" s="75">
        <f t="shared" si="26"/>
        <v>0</v>
      </c>
      <c r="N42" s="167">
        <f t="shared" si="27"/>
        <v>0</v>
      </c>
      <c r="O42" s="76">
        <f t="shared" si="28"/>
        <v>0</v>
      </c>
      <c r="P42" s="168">
        <f t="shared" si="29"/>
        <v>0</v>
      </c>
      <c r="Q42" s="76">
        <f t="shared" si="30"/>
        <v>0</v>
      </c>
      <c r="R42" s="169">
        <f t="shared" si="19"/>
        <v>0</v>
      </c>
      <c r="S42" s="67">
        <f t="shared" si="19"/>
        <v>0</v>
      </c>
      <c r="T42" s="169">
        <f t="shared" si="20"/>
        <v>0</v>
      </c>
      <c r="U42" s="3"/>
    </row>
    <row r="43" spans="1:21" ht="15.75" x14ac:dyDescent="0.25">
      <c r="A43" s="93"/>
      <c r="B43" s="84"/>
      <c r="C43" s="165">
        <f>+C16</f>
        <v>0</v>
      </c>
      <c r="D43" s="212">
        <v>0.27500000000000002</v>
      </c>
      <c r="E43" s="172"/>
      <c r="F43" s="166"/>
      <c r="G43" s="166"/>
      <c r="H43" s="167">
        <f t="shared" si="21"/>
        <v>0</v>
      </c>
      <c r="I43" s="75">
        <f t="shared" si="22"/>
        <v>0</v>
      </c>
      <c r="J43" s="167">
        <f t="shared" si="23"/>
        <v>0</v>
      </c>
      <c r="K43" s="75">
        <f t="shared" si="24"/>
        <v>0</v>
      </c>
      <c r="L43" s="167">
        <f t="shared" si="25"/>
        <v>0</v>
      </c>
      <c r="M43" s="75">
        <f t="shared" si="26"/>
        <v>0</v>
      </c>
      <c r="N43" s="167">
        <f t="shared" si="27"/>
        <v>0</v>
      </c>
      <c r="O43" s="76">
        <f t="shared" si="28"/>
        <v>0</v>
      </c>
      <c r="P43" s="168">
        <f t="shared" si="29"/>
        <v>0</v>
      </c>
      <c r="Q43" s="76">
        <f t="shared" si="30"/>
        <v>0</v>
      </c>
      <c r="R43" s="169">
        <f t="shared" si="19"/>
        <v>0</v>
      </c>
      <c r="S43" s="67">
        <f t="shared" si="19"/>
        <v>0</v>
      </c>
      <c r="T43" s="169">
        <f t="shared" si="20"/>
        <v>0</v>
      </c>
    </row>
    <row r="44" spans="1:21" ht="15.75" x14ac:dyDescent="0.25">
      <c r="A44" s="93"/>
      <c r="B44" s="84"/>
      <c r="C44" s="165">
        <f>+C17</f>
        <v>0</v>
      </c>
      <c r="D44" s="243">
        <v>0.27500000000000002</v>
      </c>
      <c r="E44" s="172"/>
      <c r="F44" s="166"/>
      <c r="G44" s="166"/>
      <c r="H44" s="167">
        <f t="shared" si="21"/>
        <v>0</v>
      </c>
      <c r="I44" s="75">
        <f t="shared" si="22"/>
        <v>0</v>
      </c>
      <c r="J44" s="167">
        <f t="shared" si="23"/>
        <v>0</v>
      </c>
      <c r="K44" s="75">
        <f t="shared" si="24"/>
        <v>0</v>
      </c>
      <c r="L44" s="167">
        <f t="shared" si="25"/>
        <v>0</v>
      </c>
      <c r="M44" s="75">
        <f t="shared" si="26"/>
        <v>0</v>
      </c>
      <c r="N44" s="167">
        <f t="shared" si="27"/>
        <v>0</v>
      </c>
      <c r="O44" s="76">
        <f t="shared" si="28"/>
        <v>0</v>
      </c>
      <c r="P44" s="168">
        <f t="shared" si="29"/>
        <v>0</v>
      </c>
      <c r="Q44" s="76">
        <f t="shared" si="30"/>
        <v>0</v>
      </c>
      <c r="R44" s="169">
        <f t="shared" si="19"/>
        <v>0</v>
      </c>
      <c r="S44" s="67">
        <f t="shared" si="19"/>
        <v>0</v>
      </c>
      <c r="T44" s="169">
        <f t="shared" si="20"/>
        <v>0</v>
      </c>
    </row>
    <row r="45" spans="1:21" ht="15.75" x14ac:dyDescent="0.25">
      <c r="A45" s="93"/>
      <c r="B45" s="84"/>
      <c r="C45" s="165">
        <f>C18</f>
        <v>0</v>
      </c>
      <c r="D45" s="243">
        <v>0.27500000000000002</v>
      </c>
      <c r="E45" s="172"/>
      <c r="F45" s="166"/>
      <c r="G45" s="166"/>
      <c r="H45" s="167">
        <f t="shared" si="21"/>
        <v>0</v>
      </c>
      <c r="I45" s="75">
        <f t="shared" si="22"/>
        <v>0</v>
      </c>
      <c r="J45" s="167">
        <f t="shared" si="23"/>
        <v>0</v>
      </c>
      <c r="K45" s="75">
        <f t="shared" si="24"/>
        <v>0</v>
      </c>
      <c r="L45" s="167">
        <f t="shared" si="25"/>
        <v>0</v>
      </c>
      <c r="M45" s="75">
        <f t="shared" si="26"/>
        <v>0</v>
      </c>
      <c r="N45" s="167">
        <f t="shared" si="27"/>
        <v>0</v>
      </c>
      <c r="O45" s="76">
        <f t="shared" si="28"/>
        <v>0</v>
      </c>
      <c r="P45" s="168">
        <f t="shared" si="29"/>
        <v>0</v>
      </c>
      <c r="Q45" s="76">
        <f t="shared" si="30"/>
        <v>0</v>
      </c>
      <c r="R45" s="169">
        <f t="shared" si="19"/>
        <v>0</v>
      </c>
      <c r="S45" s="67">
        <f t="shared" si="19"/>
        <v>0</v>
      </c>
      <c r="T45" s="169">
        <f t="shared" si="20"/>
        <v>0</v>
      </c>
    </row>
    <row r="46" spans="1:21" ht="15.75" x14ac:dyDescent="0.25">
      <c r="A46" s="93"/>
      <c r="B46" s="84"/>
      <c r="C46" s="165">
        <f>C19</f>
        <v>0</v>
      </c>
      <c r="D46" s="243">
        <v>0.27500000000000002</v>
      </c>
      <c r="E46" s="172"/>
      <c r="F46" s="166"/>
      <c r="G46" s="166"/>
      <c r="H46" s="167">
        <f t="shared" si="21"/>
        <v>0</v>
      </c>
      <c r="I46" s="75">
        <f t="shared" si="22"/>
        <v>0</v>
      </c>
      <c r="J46" s="167">
        <f t="shared" si="23"/>
        <v>0</v>
      </c>
      <c r="K46" s="75">
        <f t="shared" si="24"/>
        <v>0</v>
      </c>
      <c r="L46" s="167">
        <f t="shared" si="25"/>
        <v>0</v>
      </c>
      <c r="M46" s="75">
        <f t="shared" si="26"/>
        <v>0</v>
      </c>
      <c r="N46" s="167">
        <f t="shared" si="27"/>
        <v>0</v>
      </c>
      <c r="O46" s="76">
        <f t="shared" si="28"/>
        <v>0</v>
      </c>
      <c r="P46" s="168">
        <f t="shared" si="29"/>
        <v>0</v>
      </c>
      <c r="Q46" s="76">
        <f t="shared" si="30"/>
        <v>0</v>
      </c>
      <c r="R46" s="169">
        <f t="shared" si="19"/>
        <v>0</v>
      </c>
      <c r="S46" s="67">
        <f t="shared" si="19"/>
        <v>0</v>
      </c>
      <c r="T46" s="169">
        <f t="shared" si="20"/>
        <v>0</v>
      </c>
    </row>
    <row r="47" spans="1:21" ht="15.75" x14ac:dyDescent="0.25">
      <c r="A47" s="93"/>
      <c r="B47" s="84"/>
      <c r="C47" s="165">
        <f>C20</f>
        <v>0</v>
      </c>
      <c r="D47" s="243">
        <v>0.27500000000000002</v>
      </c>
      <c r="E47" s="172"/>
      <c r="F47" s="166"/>
      <c r="G47" s="166"/>
      <c r="H47" s="167">
        <f t="shared" si="21"/>
        <v>0</v>
      </c>
      <c r="I47" s="75">
        <f t="shared" si="22"/>
        <v>0</v>
      </c>
      <c r="J47" s="167">
        <f t="shared" si="23"/>
        <v>0</v>
      </c>
      <c r="K47" s="75">
        <f t="shared" si="24"/>
        <v>0</v>
      </c>
      <c r="L47" s="167">
        <f t="shared" si="25"/>
        <v>0</v>
      </c>
      <c r="M47" s="75">
        <f t="shared" si="26"/>
        <v>0</v>
      </c>
      <c r="N47" s="167">
        <f t="shared" si="27"/>
        <v>0</v>
      </c>
      <c r="O47" s="76">
        <f t="shared" si="28"/>
        <v>0</v>
      </c>
      <c r="P47" s="168">
        <f t="shared" si="29"/>
        <v>0</v>
      </c>
      <c r="Q47" s="76">
        <f t="shared" si="30"/>
        <v>0</v>
      </c>
      <c r="R47" s="169">
        <f t="shared" si="19"/>
        <v>0</v>
      </c>
      <c r="S47" s="67">
        <f t="shared" si="19"/>
        <v>0</v>
      </c>
      <c r="T47" s="169">
        <f t="shared" si="20"/>
        <v>0</v>
      </c>
    </row>
    <row r="48" spans="1:21" ht="15.75" x14ac:dyDescent="0.25">
      <c r="A48" s="93"/>
      <c r="B48" s="84"/>
      <c r="C48" s="165">
        <f>C21</f>
        <v>0</v>
      </c>
      <c r="D48" s="243">
        <v>0.27500000000000002</v>
      </c>
      <c r="E48" s="172"/>
      <c r="F48" s="166"/>
      <c r="G48" s="166"/>
      <c r="H48" s="167">
        <f t="shared" si="21"/>
        <v>0</v>
      </c>
      <c r="I48" s="75">
        <f t="shared" si="22"/>
        <v>0</v>
      </c>
      <c r="J48" s="167">
        <f t="shared" si="23"/>
        <v>0</v>
      </c>
      <c r="K48" s="75">
        <f t="shared" si="24"/>
        <v>0</v>
      </c>
      <c r="L48" s="167">
        <f t="shared" si="25"/>
        <v>0</v>
      </c>
      <c r="M48" s="75">
        <f t="shared" si="26"/>
        <v>0</v>
      </c>
      <c r="N48" s="167">
        <f t="shared" si="27"/>
        <v>0</v>
      </c>
      <c r="O48" s="76">
        <f t="shared" si="28"/>
        <v>0</v>
      </c>
      <c r="P48" s="168">
        <f t="shared" si="29"/>
        <v>0</v>
      </c>
      <c r="Q48" s="76">
        <f t="shared" si="30"/>
        <v>0</v>
      </c>
      <c r="R48" s="169">
        <f t="shared" si="19"/>
        <v>0</v>
      </c>
      <c r="S48" s="67">
        <f t="shared" si="19"/>
        <v>0</v>
      </c>
      <c r="T48" s="169">
        <f t="shared" si="20"/>
        <v>0</v>
      </c>
    </row>
    <row r="49" spans="1:21" ht="15.75" x14ac:dyDescent="0.25">
      <c r="A49" s="93"/>
      <c r="B49" s="84"/>
      <c r="C49" s="165" t="str">
        <f t="shared" ref="C49:C54" si="31">+C24</f>
        <v>Post Doc</v>
      </c>
      <c r="D49" s="212">
        <v>0.32900000000000001</v>
      </c>
      <c r="E49" s="172"/>
      <c r="F49" s="166"/>
      <c r="G49" s="166"/>
      <c r="H49" s="167">
        <f>ROUND(D49*H24,0)</f>
        <v>0</v>
      </c>
      <c r="I49" s="75">
        <f>ROUND(D49*I24,0)</f>
        <v>0</v>
      </c>
      <c r="J49" s="167">
        <f>ROUND(D49*J24,0)</f>
        <v>0</v>
      </c>
      <c r="K49" s="75">
        <f>ROUND(D49*K24,0)</f>
        <v>0</v>
      </c>
      <c r="L49" s="167">
        <f>ROUND(D49*L24,0)</f>
        <v>0</v>
      </c>
      <c r="M49" s="75">
        <f>ROUND(D49*M24,0)</f>
        <v>0</v>
      </c>
      <c r="N49" s="167">
        <f>ROUND(D49*N24,0)</f>
        <v>0</v>
      </c>
      <c r="O49" s="76">
        <f>ROUND(D49*O24,0)</f>
        <v>0</v>
      </c>
      <c r="P49" s="168">
        <f>ROUND(D49*P24,0)</f>
        <v>0</v>
      </c>
      <c r="Q49" s="76">
        <f>ROUND(D49*Q24,0)</f>
        <v>0</v>
      </c>
      <c r="R49" s="169">
        <f t="shared" si="19"/>
        <v>0</v>
      </c>
      <c r="S49" s="67">
        <f t="shared" si="19"/>
        <v>0</v>
      </c>
      <c r="T49" s="169">
        <f t="shared" si="20"/>
        <v>0</v>
      </c>
    </row>
    <row r="50" spans="1:21" ht="15.75" x14ac:dyDescent="0.25">
      <c r="A50" s="93"/>
      <c r="B50" s="84"/>
      <c r="C50" s="165" t="str">
        <f t="shared" si="31"/>
        <v>Post Doc</v>
      </c>
      <c r="D50" s="212">
        <v>0.32900000000000001</v>
      </c>
      <c r="E50" s="172"/>
      <c r="F50" s="166"/>
      <c r="G50" s="166"/>
      <c r="H50" s="167">
        <f t="shared" ref="H50:H60" si="32">ROUND(D50*H25,0)</f>
        <v>0</v>
      </c>
      <c r="I50" s="75">
        <f t="shared" ref="I50:I60" si="33">ROUND(D50*I25,0)</f>
        <v>0</v>
      </c>
      <c r="J50" s="167">
        <f t="shared" ref="J50:J60" si="34">ROUND(D50*J25,0)</f>
        <v>0</v>
      </c>
      <c r="K50" s="75">
        <f t="shared" ref="K50:K60" si="35">ROUND(D50*K25,0)</f>
        <v>0</v>
      </c>
      <c r="L50" s="167">
        <f t="shared" ref="L50:L60" si="36">ROUND(D50*L25,0)</f>
        <v>0</v>
      </c>
      <c r="M50" s="75">
        <f t="shared" ref="M50:M60" si="37">ROUND(D50*M25,0)</f>
        <v>0</v>
      </c>
      <c r="N50" s="167">
        <f t="shared" ref="N50:N60" si="38">ROUND(D50*N25,0)</f>
        <v>0</v>
      </c>
      <c r="O50" s="76">
        <f t="shared" ref="O50:O60" si="39">ROUND(D50*O25,0)</f>
        <v>0</v>
      </c>
      <c r="P50" s="168">
        <f t="shared" ref="P50:P60" si="40">ROUND(D50*P25,0)</f>
        <v>0</v>
      </c>
      <c r="Q50" s="76">
        <f t="shared" ref="Q50:Q60" si="41">ROUND(D50*Q25,0)</f>
        <v>0</v>
      </c>
      <c r="R50" s="169">
        <f t="shared" si="19"/>
        <v>0</v>
      </c>
      <c r="S50" s="67">
        <f t="shared" si="19"/>
        <v>0</v>
      </c>
      <c r="T50" s="169">
        <f t="shared" si="20"/>
        <v>0</v>
      </c>
    </row>
    <row r="51" spans="1:21" s="7" customFormat="1" ht="15.75" customHeight="1" x14ac:dyDescent="0.2">
      <c r="A51" s="84"/>
      <c r="B51" s="84"/>
      <c r="C51" s="135" t="str">
        <f t="shared" si="31"/>
        <v>Research Asst-Halftime</v>
      </c>
      <c r="D51" s="212">
        <v>9.8000000000000004E-2</v>
      </c>
      <c r="E51" s="172"/>
      <c r="F51" s="172"/>
      <c r="G51" s="166"/>
      <c r="H51" s="167">
        <f t="shared" si="32"/>
        <v>0</v>
      </c>
      <c r="I51" s="75">
        <f t="shared" si="33"/>
        <v>0</v>
      </c>
      <c r="J51" s="167">
        <f t="shared" si="34"/>
        <v>0</v>
      </c>
      <c r="K51" s="75">
        <f t="shared" si="35"/>
        <v>0</v>
      </c>
      <c r="L51" s="167">
        <f t="shared" si="36"/>
        <v>0</v>
      </c>
      <c r="M51" s="75">
        <f t="shared" si="37"/>
        <v>0</v>
      </c>
      <c r="N51" s="167">
        <f t="shared" si="38"/>
        <v>0</v>
      </c>
      <c r="O51" s="76">
        <f t="shared" si="39"/>
        <v>0</v>
      </c>
      <c r="P51" s="168">
        <f t="shared" si="40"/>
        <v>0</v>
      </c>
      <c r="Q51" s="76">
        <f t="shared" si="41"/>
        <v>0</v>
      </c>
      <c r="R51" s="169">
        <f t="shared" si="19"/>
        <v>0</v>
      </c>
      <c r="S51" s="67">
        <f t="shared" si="19"/>
        <v>0</v>
      </c>
      <c r="T51" s="169">
        <f t="shared" si="20"/>
        <v>0</v>
      </c>
      <c r="U51" s="6"/>
    </row>
    <row r="52" spans="1:21" ht="15.75" customHeight="1" x14ac:dyDescent="0.2">
      <c r="A52" s="84"/>
      <c r="B52" s="84"/>
      <c r="C52" s="171" t="str">
        <f t="shared" si="31"/>
        <v>Research Asst-Halftime</v>
      </c>
      <c r="D52" s="243">
        <v>9.8000000000000004E-2</v>
      </c>
      <c r="E52" s="172"/>
      <c r="F52" s="166"/>
      <c r="G52" s="135"/>
      <c r="H52" s="167">
        <f t="shared" si="32"/>
        <v>0</v>
      </c>
      <c r="I52" s="75">
        <f t="shared" si="33"/>
        <v>0</v>
      </c>
      <c r="J52" s="167">
        <f t="shared" si="34"/>
        <v>0</v>
      </c>
      <c r="K52" s="75">
        <f t="shared" si="35"/>
        <v>0</v>
      </c>
      <c r="L52" s="167">
        <f t="shared" si="36"/>
        <v>0</v>
      </c>
      <c r="M52" s="75">
        <f t="shared" si="37"/>
        <v>0</v>
      </c>
      <c r="N52" s="167">
        <f t="shared" si="38"/>
        <v>0</v>
      </c>
      <c r="O52" s="76">
        <f t="shared" si="39"/>
        <v>0</v>
      </c>
      <c r="P52" s="168">
        <f t="shared" si="40"/>
        <v>0</v>
      </c>
      <c r="Q52" s="76">
        <f t="shared" si="41"/>
        <v>0</v>
      </c>
      <c r="R52" s="169">
        <f t="shared" si="19"/>
        <v>0</v>
      </c>
      <c r="S52" s="67">
        <f t="shared" si="19"/>
        <v>0</v>
      </c>
      <c r="T52" s="169">
        <f t="shared" si="20"/>
        <v>0</v>
      </c>
    </row>
    <row r="53" spans="1:21" ht="15.75" customHeight="1" x14ac:dyDescent="0.2">
      <c r="A53" s="84"/>
      <c r="B53" s="84"/>
      <c r="C53" s="171" t="str">
        <f t="shared" si="31"/>
        <v>Hourly Undergraduate student</v>
      </c>
      <c r="D53" s="212">
        <v>6.0000000000000001E-3</v>
      </c>
      <c r="E53" s="172"/>
      <c r="F53" s="166"/>
      <c r="G53" s="135"/>
      <c r="H53" s="167">
        <f t="shared" si="32"/>
        <v>0</v>
      </c>
      <c r="I53" s="75">
        <f t="shared" si="33"/>
        <v>0</v>
      </c>
      <c r="J53" s="167">
        <f t="shared" si="34"/>
        <v>0</v>
      </c>
      <c r="K53" s="75">
        <f t="shared" si="35"/>
        <v>0</v>
      </c>
      <c r="L53" s="167">
        <f t="shared" si="36"/>
        <v>0</v>
      </c>
      <c r="M53" s="75">
        <f t="shared" si="37"/>
        <v>0</v>
      </c>
      <c r="N53" s="167">
        <f t="shared" si="38"/>
        <v>0</v>
      </c>
      <c r="O53" s="76">
        <f t="shared" si="39"/>
        <v>0</v>
      </c>
      <c r="P53" s="168">
        <f t="shared" si="40"/>
        <v>0</v>
      </c>
      <c r="Q53" s="76">
        <f t="shared" si="41"/>
        <v>0</v>
      </c>
      <c r="R53" s="169">
        <f t="shared" si="19"/>
        <v>0</v>
      </c>
      <c r="S53" s="67">
        <f t="shared" si="19"/>
        <v>0</v>
      </c>
      <c r="T53" s="169">
        <f t="shared" si="20"/>
        <v>0</v>
      </c>
    </row>
    <row r="54" spans="1:21" ht="15.75" customHeight="1" x14ac:dyDescent="0.2">
      <c r="A54" s="84"/>
      <c r="B54" s="84"/>
      <c r="C54" s="171" t="str">
        <f t="shared" si="31"/>
        <v>Hourly Undergraduate student</v>
      </c>
      <c r="D54" s="173">
        <v>6.0000000000000001E-3</v>
      </c>
      <c r="E54" s="173"/>
      <c r="F54" s="135"/>
      <c r="G54" s="135"/>
      <c r="H54" s="167">
        <f t="shared" si="32"/>
        <v>0</v>
      </c>
      <c r="I54" s="75">
        <f t="shared" si="33"/>
        <v>0</v>
      </c>
      <c r="J54" s="167">
        <f t="shared" si="34"/>
        <v>0</v>
      </c>
      <c r="K54" s="75">
        <f t="shared" si="35"/>
        <v>0</v>
      </c>
      <c r="L54" s="167">
        <f t="shared" si="36"/>
        <v>0</v>
      </c>
      <c r="M54" s="75">
        <f t="shared" si="37"/>
        <v>0</v>
      </c>
      <c r="N54" s="167">
        <f t="shared" si="38"/>
        <v>0</v>
      </c>
      <c r="O54" s="76">
        <f t="shared" si="39"/>
        <v>0</v>
      </c>
      <c r="P54" s="168">
        <f t="shared" si="40"/>
        <v>0</v>
      </c>
      <c r="Q54" s="76">
        <f t="shared" si="41"/>
        <v>0</v>
      </c>
      <c r="R54" s="169">
        <f t="shared" si="19"/>
        <v>0</v>
      </c>
      <c r="S54" s="67">
        <f t="shared" si="19"/>
        <v>0</v>
      </c>
      <c r="T54" s="169">
        <f t="shared" si="20"/>
        <v>0</v>
      </c>
      <c r="U54" s="3"/>
    </row>
    <row r="55" spans="1:21" ht="15.75" customHeight="1" x14ac:dyDescent="0.2">
      <c r="A55" s="84"/>
      <c r="B55" s="84"/>
      <c r="C55" s="171" t="str">
        <f t="shared" ref="C55:C60" si="42">+C30</f>
        <v>P&amp;S</v>
      </c>
      <c r="D55" s="173">
        <v>0.34499999999999997</v>
      </c>
      <c r="E55" s="173"/>
      <c r="F55" s="135"/>
      <c r="G55" s="135"/>
      <c r="H55" s="167">
        <f t="shared" si="32"/>
        <v>0</v>
      </c>
      <c r="I55" s="75">
        <f t="shared" si="33"/>
        <v>0</v>
      </c>
      <c r="J55" s="167">
        <f t="shared" si="34"/>
        <v>0</v>
      </c>
      <c r="K55" s="75">
        <f t="shared" si="35"/>
        <v>0</v>
      </c>
      <c r="L55" s="167">
        <f t="shared" si="36"/>
        <v>0</v>
      </c>
      <c r="M55" s="75">
        <f t="shared" si="37"/>
        <v>0</v>
      </c>
      <c r="N55" s="167">
        <f t="shared" si="38"/>
        <v>0</v>
      </c>
      <c r="O55" s="76">
        <f t="shared" si="39"/>
        <v>0</v>
      </c>
      <c r="P55" s="168">
        <f t="shared" si="40"/>
        <v>0</v>
      </c>
      <c r="Q55" s="76">
        <f t="shared" si="41"/>
        <v>0</v>
      </c>
      <c r="R55" s="169">
        <f t="shared" si="19"/>
        <v>0</v>
      </c>
      <c r="S55" s="67">
        <f t="shared" si="19"/>
        <v>0</v>
      </c>
      <c r="T55" s="169">
        <f t="shared" si="20"/>
        <v>0</v>
      </c>
      <c r="U55" s="3"/>
    </row>
    <row r="56" spans="1:21" ht="15.75" customHeight="1" x14ac:dyDescent="0.2">
      <c r="A56" s="84"/>
      <c r="B56" s="84"/>
      <c r="C56" s="171" t="str">
        <f t="shared" si="42"/>
        <v>P&amp;S</v>
      </c>
      <c r="D56" s="173">
        <v>0.34499999999999997</v>
      </c>
      <c r="E56" s="173"/>
      <c r="F56" s="135"/>
      <c r="G56" s="135"/>
      <c r="H56" s="167">
        <f t="shared" si="32"/>
        <v>0</v>
      </c>
      <c r="I56" s="75">
        <f t="shared" si="33"/>
        <v>0</v>
      </c>
      <c r="J56" s="167">
        <f t="shared" si="34"/>
        <v>0</v>
      </c>
      <c r="K56" s="75">
        <f t="shared" si="35"/>
        <v>0</v>
      </c>
      <c r="L56" s="167">
        <f t="shared" si="36"/>
        <v>0</v>
      </c>
      <c r="M56" s="75">
        <f t="shared" si="37"/>
        <v>0</v>
      </c>
      <c r="N56" s="167">
        <f t="shared" si="38"/>
        <v>0</v>
      </c>
      <c r="O56" s="76">
        <f t="shared" si="39"/>
        <v>0</v>
      </c>
      <c r="P56" s="168">
        <f t="shared" si="40"/>
        <v>0</v>
      </c>
      <c r="Q56" s="76">
        <f t="shared" si="41"/>
        <v>0</v>
      </c>
      <c r="R56" s="169">
        <f t="shared" si="19"/>
        <v>0</v>
      </c>
      <c r="S56" s="67">
        <f t="shared" si="19"/>
        <v>0</v>
      </c>
      <c r="T56" s="169">
        <f t="shared" si="20"/>
        <v>0</v>
      </c>
      <c r="U56" s="3"/>
    </row>
    <row r="57" spans="1:21" ht="15.75" customHeight="1" x14ac:dyDescent="0.2">
      <c r="A57" s="84"/>
      <c r="B57" s="84"/>
      <c r="C57" s="171" t="str">
        <f t="shared" si="42"/>
        <v>Secretarial/Clerical</v>
      </c>
      <c r="D57" s="173">
        <v>0.45800000000000002</v>
      </c>
      <c r="E57" s="173"/>
      <c r="F57" s="135"/>
      <c r="G57" s="135"/>
      <c r="H57" s="167">
        <f t="shared" si="32"/>
        <v>0</v>
      </c>
      <c r="I57" s="75">
        <f t="shared" si="33"/>
        <v>0</v>
      </c>
      <c r="J57" s="167">
        <f t="shared" si="34"/>
        <v>0</v>
      </c>
      <c r="K57" s="75">
        <f t="shared" si="35"/>
        <v>0</v>
      </c>
      <c r="L57" s="167">
        <f t="shared" si="36"/>
        <v>0</v>
      </c>
      <c r="M57" s="75">
        <f t="shared" si="37"/>
        <v>0</v>
      </c>
      <c r="N57" s="167">
        <f t="shared" si="38"/>
        <v>0</v>
      </c>
      <c r="O57" s="76">
        <f t="shared" si="39"/>
        <v>0</v>
      </c>
      <c r="P57" s="168">
        <f t="shared" si="40"/>
        <v>0</v>
      </c>
      <c r="Q57" s="76">
        <f t="shared" si="41"/>
        <v>0</v>
      </c>
      <c r="R57" s="169">
        <f t="shared" si="19"/>
        <v>0</v>
      </c>
      <c r="S57" s="67">
        <f t="shared" si="19"/>
        <v>0</v>
      </c>
      <c r="T57" s="169">
        <f t="shared" si="20"/>
        <v>0</v>
      </c>
      <c r="U57" s="3"/>
    </row>
    <row r="58" spans="1:21" ht="15.75" customHeight="1" x14ac:dyDescent="0.2">
      <c r="A58" s="84"/>
      <c r="B58" s="84"/>
      <c r="C58" s="171" t="str">
        <f t="shared" si="42"/>
        <v>Secretarial/Clerical</v>
      </c>
      <c r="D58" s="173">
        <v>0.45800000000000002</v>
      </c>
      <c r="E58" s="173"/>
      <c r="F58" s="135"/>
      <c r="G58" s="135"/>
      <c r="H58" s="167">
        <f t="shared" si="32"/>
        <v>0</v>
      </c>
      <c r="I58" s="75">
        <f t="shared" si="33"/>
        <v>0</v>
      </c>
      <c r="J58" s="167">
        <f t="shared" si="34"/>
        <v>0</v>
      </c>
      <c r="K58" s="75">
        <f t="shared" si="35"/>
        <v>0</v>
      </c>
      <c r="L58" s="167">
        <f t="shared" si="36"/>
        <v>0</v>
      </c>
      <c r="M58" s="75">
        <f t="shared" si="37"/>
        <v>0</v>
      </c>
      <c r="N58" s="167">
        <f t="shared" si="38"/>
        <v>0</v>
      </c>
      <c r="O58" s="76">
        <f t="shared" si="39"/>
        <v>0</v>
      </c>
      <c r="P58" s="168">
        <f t="shared" si="40"/>
        <v>0</v>
      </c>
      <c r="Q58" s="76">
        <f t="shared" si="41"/>
        <v>0</v>
      </c>
      <c r="R58" s="169">
        <f t="shared" si="19"/>
        <v>0</v>
      </c>
      <c r="S58" s="67">
        <f t="shared" si="19"/>
        <v>0</v>
      </c>
      <c r="T58" s="169">
        <f t="shared" si="20"/>
        <v>0</v>
      </c>
      <c r="U58" s="3"/>
    </row>
    <row r="59" spans="1:21" ht="15.75" customHeight="1" x14ac:dyDescent="0.2">
      <c r="A59" s="84"/>
      <c r="B59" s="84"/>
      <c r="C59" s="171" t="str">
        <f t="shared" si="42"/>
        <v>Non-Student Hourly</v>
      </c>
      <c r="D59" s="173">
        <v>0.17100000000000001</v>
      </c>
      <c r="E59" s="173"/>
      <c r="F59" s="135"/>
      <c r="G59" s="135"/>
      <c r="H59" s="167">
        <f t="shared" si="32"/>
        <v>0</v>
      </c>
      <c r="I59" s="75">
        <f t="shared" si="33"/>
        <v>0</v>
      </c>
      <c r="J59" s="167">
        <f t="shared" si="34"/>
        <v>0</v>
      </c>
      <c r="K59" s="75">
        <f t="shared" si="35"/>
        <v>0</v>
      </c>
      <c r="L59" s="167">
        <f t="shared" si="36"/>
        <v>0</v>
      </c>
      <c r="M59" s="75">
        <f t="shared" si="37"/>
        <v>0</v>
      </c>
      <c r="N59" s="167">
        <f t="shared" si="38"/>
        <v>0</v>
      </c>
      <c r="O59" s="76">
        <f t="shared" si="39"/>
        <v>0</v>
      </c>
      <c r="P59" s="168">
        <f t="shared" si="40"/>
        <v>0</v>
      </c>
      <c r="Q59" s="76">
        <f t="shared" si="41"/>
        <v>0</v>
      </c>
      <c r="R59" s="169">
        <f t="shared" si="19"/>
        <v>0</v>
      </c>
      <c r="S59" s="67">
        <f t="shared" si="19"/>
        <v>0</v>
      </c>
      <c r="T59" s="169">
        <f t="shared" si="20"/>
        <v>0</v>
      </c>
      <c r="U59" s="3"/>
    </row>
    <row r="60" spans="1:21" ht="15.75" customHeight="1" x14ac:dyDescent="0.2">
      <c r="A60" s="84"/>
      <c r="B60" s="84"/>
      <c r="C60" s="171" t="str">
        <f t="shared" si="42"/>
        <v>Non-Student Hourly</v>
      </c>
      <c r="D60" s="173">
        <v>0.17100000000000001</v>
      </c>
      <c r="E60" s="173"/>
      <c r="F60" s="135"/>
      <c r="G60" s="135"/>
      <c r="H60" s="167">
        <f t="shared" si="32"/>
        <v>0</v>
      </c>
      <c r="I60" s="75">
        <f t="shared" si="33"/>
        <v>0</v>
      </c>
      <c r="J60" s="167">
        <f t="shared" si="34"/>
        <v>0</v>
      </c>
      <c r="K60" s="75">
        <f t="shared" si="35"/>
        <v>0</v>
      </c>
      <c r="L60" s="167">
        <f t="shared" si="36"/>
        <v>0</v>
      </c>
      <c r="M60" s="75">
        <f t="shared" si="37"/>
        <v>0</v>
      </c>
      <c r="N60" s="167">
        <f t="shared" si="38"/>
        <v>0</v>
      </c>
      <c r="O60" s="76">
        <f t="shared" si="39"/>
        <v>0</v>
      </c>
      <c r="P60" s="168">
        <f t="shared" si="40"/>
        <v>0</v>
      </c>
      <c r="Q60" s="76">
        <f t="shared" si="41"/>
        <v>0</v>
      </c>
      <c r="R60" s="169">
        <f t="shared" si="19"/>
        <v>0</v>
      </c>
      <c r="S60" s="67">
        <f t="shared" si="19"/>
        <v>0</v>
      </c>
      <c r="T60" s="169">
        <f t="shared" si="20"/>
        <v>0</v>
      </c>
      <c r="U60" s="3"/>
    </row>
    <row r="61" spans="1:21" x14ac:dyDescent="0.2">
      <c r="A61" s="84"/>
      <c r="B61" s="84"/>
      <c r="C61" s="102"/>
      <c r="D61" s="112"/>
      <c r="E61" s="112"/>
      <c r="F61" s="84"/>
      <c r="G61" s="84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69"/>
      <c r="S61" s="69"/>
      <c r="T61" s="72"/>
    </row>
    <row r="62" spans="1:21" s="59" customFormat="1" ht="15.75" x14ac:dyDescent="0.25">
      <c r="A62" s="109"/>
      <c r="B62" s="109"/>
      <c r="C62" s="114" t="s">
        <v>23</v>
      </c>
      <c r="D62" s="115"/>
      <c r="E62" s="115"/>
      <c r="F62" s="116"/>
      <c r="G62" s="109"/>
      <c r="H62" s="99">
        <f t="shared" ref="H62:Q62" si="43">H37+H39</f>
        <v>0</v>
      </c>
      <c r="I62" s="187">
        <f t="shared" si="43"/>
        <v>0</v>
      </c>
      <c r="J62" s="188">
        <f t="shared" si="43"/>
        <v>0</v>
      </c>
      <c r="K62" s="187">
        <f t="shared" si="43"/>
        <v>0</v>
      </c>
      <c r="L62" s="188">
        <f t="shared" si="43"/>
        <v>0</v>
      </c>
      <c r="M62" s="187">
        <f t="shared" si="43"/>
        <v>0</v>
      </c>
      <c r="N62" s="188">
        <f t="shared" si="43"/>
        <v>0</v>
      </c>
      <c r="O62" s="187">
        <f t="shared" si="43"/>
        <v>0</v>
      </c>
      <c r="P62" s="188">
        <f t="shared" si="43"/>
        <v>0</v>
      </c>
      <c r="Q62" s="187">
        <f t="shared" si="43"/>
        <v>0</v>
      </c>
      <c r="R62" s="189">
        <f>SUM(H62+J62+L62+N62+P62)</f>
        <v>0</v>
      </c>
      <c r="S62" s="65">
        <f>SUM(I62+K62+M62+O62+Q62)</f>
        <v>0</v>
      </c>
      <c r="T62" s="190">
        <f>SUM(R62+S62)</f>
        <v>0</v>
      </c>
      <c r="U62" s="60"/>
    </row>
    <row r="63" spans="1:21" s="7" customFormat="1" x14ac:dyDescent="0.2">
      <c r="A63" s="103"/>
      <c r="B63" s="103"/>
      <c r="C63" s="117"/>
      <c r="D63" s="118"/>
      <c r="E63" s="118"/>
      <c r="F63" s="119"/>
      <c r="G63" s="103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73"/>
      <c r="S63" s="73"/>
      <c r="T63" s="73"/>
      <c r="U63" s="6"/>
    </row>
    <row r="64" spans="1:21" ht="15.75" x14ac:dyDescent="0.25">
      <c r="A64" s="115" t="s">
        <v>24</v>
      </c>
      <c r="B64" s="84"/>
      <c r="C64" s="114" t="s">
        <v>80</v>
      </c>
      <c r="D64" s="122"/>
      <c r="E64" s="122"/>
      <c r="F64" s="101"/>
      <c r="G64" s="84"/>
      <c r="H64" s="96">
        <f t="shared" ref="H64:Q64" si="44">SUM(H65:H66)</f>
        <v>0</v>
      </c>
      <c r="I64" s="97">
        <f t="shared" si="44"/>
        <v>0</v>
      </c>
      <c r="J64" s="96">
        <f t="shared" si="44"/>
        <v>0</v>
      </c>
      <c r="K64" s="97">
        <f t="shared" si="44"/>
        <v>0</v>
      </c>
      <c r="L64" s="96">
        <f t="shared" si="44"/>
        <v>0</v>
      </c>
      <c r="M64" s="97">
        <f t="shared" si="44"/>
        <v>0</v>
      </c>
      <c r="N64" s="96">
        <f t="shared" si="44"/>
        <v>0</v>
      </c>
      <c r="O64" s="97">
        <f t="shared" si="44"/>
        <v>0</v>
      </c>
      <c r="P64" s="96">
        <f t="shared" si="44"/>
        <v>0</v>
      </c>
      <c r="Q64" s="97">
        <f t="shared" si="44"/>
        <v>0</v>
      </c>
      <c r="R64" s="64">
        <f t="shared" ref="R64:S66" si="45">SUM(H64+J64+L64+N64+P64)</f>
        <v>0</v>
      </c>
      <c r="S64" s="65">
        <f t="shared" si="45"/>
        <v>0</v>
      </c>
      <c r="T64" s="64">
        <f>SUM(R64+S64)</f>
        <v>0</v>
      </c>
    </row>
    <row r="65" spans="1:21" s="7" customFormat="1" ht="15.75" x14ac:dyDescent="0.25">
      <c r="A65" s="123"/>
      <c r="B65" s="103"/>
      <c r="C65" s="165">
        <v>1</v>
      </c>
      <c r="D65" s="174"/>
      <c r="E65" s="174"/>
      <c r="F65" s="166"/>
      <c r="G65" s="135"/>
      <c r="H65" s="167"/>
      <c r="I65" s="124"/>
      <c r="J65" s="167"/>
      <c r="K65" s="124"/>
      <c r="L65" s="167"/>
      <c r="M65" s="124"/>
      <c r="N65" s="167"/>
      <c r="O65" s="124"/>
      <c r="P65" s="175"/>
      <c r="Q65" s="124"/>
      <c r="R65" s="169">
        <f t="shared" si="45"/>
        <v>0</v>
      </c>
      <c r="S65" s="67">
        <f t="shared" si="45"/>
        <v>0</v>
      </c>
      <c r="T65" s="169">
        <f>SUM(R65+S65)</f>
        <v>0</v>
      </c>
      <c r="U65" s="6"/>
    </row>
    <row r="66" spans="1:21" s="7" customFormat="1" x14ac:dyDescent="0.2">
      <c r="A66" s="103"/>
      <c r="B66" s="103"/>
      <c r="C66" s="165">
        <v>2</v>
      </c>
      <c r="D66" s="176"/>
      <c r="E66" s="176"/>
      <c r="F66" s="166"/>
      <c r="G66" s="135"/>
      <c r="H66" s="167"/>
      <c r="I66" s="124"/>
      <c r="J66" s="167"/>
      <c r="K66" s="124"/>
      <c r="L66" s="167"/>
      <c r="M66" s="124"/>
      <c r="N66" s="167"/>
      <c r="O66" s="124"/>
      <c r="P66" s="175"/>
      <c r="Q66" s="124"/>
      <c r="R66" s="169">
        <f t="shared" si="45"/>
        <v>0</v>
      </c>
      <c r="S66" s="67">
        <f t="shared" si="45"/>
        <v>0</v>
      </c>
      <c r="T66" s="169">
        <f>SUM(R66+S66)</f>
        <v>0</v>
      </c>
      <c r="U66" s="6"/>
    </row>
    <row r="67" spans="1:21" s="7" customFormat="1" x14ac:dyDescent="0.2">
      <c r="A67" s="103"/>
      <c r="B67" s="103"/>
      <c r="C67" s="125"/>
      <c r="D67" s="103"/>
      <c r="E67" s="103"/>
      <c r="F67" s="103"/>
      <c r="G67" s="103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73"/>
      <c r="S67" s="73"/>
      <c r="T67" s="73"/>
      <c r="U67" s="6"/>
    </row>
    <row r="68" spans="1:21" ht="15.75" x14ac:dyDescent="0.25">
      <c r="A68" s="115" t="s">
        <v>25</v>
      </c>
      <c r="B68" s="94"/>
      <c r="C68" s="95" t="s">
        <v>26</v>
      </c>
      <c r="D68" s="89"/>
      <c r="E68" s="89"/>
      <c r="F68" s="89"/>
      <c r="G68" s="89"/>
      <c r="H68" s="96">
        <f t="shared" ref="H68:Q68" si="46">SUM(H69:H70)</f>
        <v>0</v>
      </c>
      <c r="I68" s="97">
        <f t="shared" si="46"/>
        <v>0</v>
      </c>
      <c r="J68" s="96">
        <f t="shared" si="46"/>
        <v>0</v>
      </c>
      <c r="K68" s="97">
        <f t="shared" si="46"/>
        <v>0</v>
      </c>
      <c r="L68" s="96">
        <f t="shared" si="46"/>
        <v>0</v>
      </c>
      <c r="M68" s="97">
        <f t="shared" si="46"/>
        <v>0</v>
      </c>
      <c r="N68" s="96">
        <f t="shared" si="46"/>
        <v>0</v>
      </c>
      <c r="O68" s="98">
        <f t="shared" si="46"/>
        <v>0</v>
      </c>
      <c r="P68" s="99">
        <f t="shared" si="46"/>
        <v>0</v>
      </c>
      <c r="Q68" s="98">
        <f t="shared" si="46"/>
        <v>0</v>
      </c>
      <c r="R68" s="64">
        <f t="shared" ref="R68:S70" si="47">SUM(H68+J68+L68+N68+P68)</f>
        <v>0</v>
      </c>
      <c r="S68" s="65">
        <f t="shared" si="47"/>
        <v>0</v>
      </c>
      <c r="T68" s="64">
        <f>SUM(R68+S68)</f>
        <v>0</v>
      </c>
    </row>
    <row r="69" spans="1:21" ht="15.75" x14ac:dyDescent="0.25">
      <c r="A69" s="93"/>
      <c r="B69" s="84"/>
      <c r="C69" s="165" t="s">
        <v>27</v>
      </c>
      <c r="D69" s="248"/>
      <c r="E69" s="248"/>
      <c r="F69" s="248"/>
      <c r="G69" s="248"/>
      <c r="H69" s="167">
        <v>0</v>
      </c>
      <c r="I69" s="75"/>
      <c r="J69" s="167">
        <v>0</v>
      </c>
      <c r="K69" s="75"/>
      <c r="L69" s="167">
        <v>0</v>
      </c>
      <c r="M69" s="75"/>
      <c r="N69" s="167">
        <v>0</v>
      </c>
      <c r="O69" s="76"/>
      <c r="P69" s="168">
        <v>0</v>
      </c>
      <c r="Q69" s="76"/>
      <c r="R69" s="169">
        <f t="shared" si="47"/>
        <v>0</v>
      </c>
      <c r="S69" s="67">
        <f t="shared" si="47"/>
        <v>0</v>
      </c>
      <c r="T69" s="169">
        <f>SUM(R69+S69)</f>
        <v>0</v>
      </c>
    </row>
    <row r="70" spans="1:21" x14ac:dyDescent="0.2">
      <c r="A70" s="84"/>
      <c r="B70" s="84"/>
      <c r="C70" s="171" t="s">
        <v>28</v>
      </c>
      <c r="D70" s="248"/>
      <c r="E70" s="248"/>
      <c r="F70" s="248"/>
      <c r="G70" s="248"/>
      <c r="H70" s="167">
        <v>0</v>
      </c>
      <c r="I70" s="75"/>
      <c r="J70" s="167">
        <v>0</v>
      </c>
      <c r="K70" s="75"/>
      <c r="L70" s="167">
        <v>0</v>
      </c>
      <c r="M70" s="75"/>
      <c r="N70" s="167">
        <v>0</v>
      </c>
      <c r="O70" s="76"/>
      <c r="P70" s="168">
        <v>0</v>
      </c>
      <c r="Q70" s="76"/>
      <c r="R70" s="169">
        <f t="shared" si="47"/>
        <v>0</v>
      </c>
      <c r="S70" s="67">
        <f t="shared" si="47"/>
        <v>0</v>
      </c>
      <c r="T70" s="169">
        <f>SUM(R70+S70)</f>
        <v>0</v>
      </c>
    </row>
    <row r="71" spans="1:21" x14ac:dyDescent="0.2">
      <c r="A71" s="84"/>
      <c r="B71" s="84"/>
      <c r="C71" s="102"/>
      <c r="D71" s="111"/>
      <c r="E71" s="111"/>
      <c r="F71" s="111"/>
      <c r="G71" s="111"/>
      <c r="H71" s="113"/>
      <c r="I71" s="126"/>
      <c r="J71" s="113"/>
      <c r="K71" s="126"/>
      <c r="L71" s="113"/>
      <c r="M71" s="126"/>
      <c r="N71" s="113"/>
      <c r="O71" s="126"/>
      <c r="P71" s="113"/>
      <c r="Q71" s="126"/>
      <c r="R71" s="66"/>
      <c r="S71" s="67"/>
      <c r="T71" s="66"/>
    </row>
    <row r="72" spans="1:21" ht="15.75" x14ac:dyDescent="0.25">
      <c r="A72" s="93" t="s">
        <v>29</v>
      </c>
      <c r="B72" s="84"/>
      <c r="C72" s="95" t="s">
        <v>30</v>
      </c>
      <c r="D72" s="89"/>
      <c r="E72" s="127"/>
      <c r="F72" s="128"/>
      <c r="G72" s="89"/>
      <c r="H72" s="96">
        <f t="shared" ref="H72:Q72" si="48">SUM(H73:H76)</f>
        <v>0</v>
      </c>
      <c r="I72" s="97">
        <f t="shared" si="48"/>
        <v>0</v>
      </c>
      <c r="J72" s="96">
        <f t="shared" si="48"/>
        <v>0</v>
      </c>
      <c r="K72" s="97">
        <f t="shared" si="48"/>
        <v>0</v>
      </c>
      <c r="L72" s="96">
        <f t="shared" si="48"/>
        <v>0</v>
      </c>
      <c r="M72" s="97">
        <f t="shared" si="48"/>
        <v>0</v>
      </c>
      <c r="N72" s="96">
        <f t="shared" si="48"/>
        <v>0</v>
      </c>
      <c r="O72" s="97">
        <f t="shared" si="48"/>
        <v>0</v>
      </c>
      <c r="P72" s="99">
        <f t="shared" si="48"/>
        <v>0</v>
      </c>
      <c r="Q72" s="97">
        <f t="shared" si="48"/>
        <v>0</v>
      </c>
      <c r="R72" s="64">
        <f>SUM(H72+J72+L72+N72+P72)</f>
        <v>0</v>
      </c>
      <c r="S72" s="65">
        <f>SUM(I72+K72+M72+O72+Q72)</f>
        <v>0</v>
      </c>
      <c r="T72" s="64">
        <f>SUM(R72+S72)</f>
        <v>0</v>
      </c>
    </row>
    <row r="73" spans="1:21" x14ac:dyDescent="0.2">
      <c r="A73" s="84"/>
      <c r="B73" s="84"/>
      <c r="C73" s="165" t="s">
        <v>31</v>
      </c>
      <c r="D73" s="248"/>
      <c r="E73" s="248"/>
      <c r="F73" s="248"/>
      <c r="G73" s="260"/>
      <c r="H73" s="167">
        <v>0</v>
      </c>
      <c r="I73" s="75"/>
      <c r="J73" s="167">
        <v>0</v>
      </c>
      <c r="K73" s="75"/>
      <c r="L73" s="167">
        <v>0</v>
      </c>
      <c r="M73" s="75"/>
      <c r="N73" s="167">
        <v>0</v>
      </c>
      <c r="O73" s="76"/>
      <c r="P73" s="168">
        <v>0</v>
      </c>
      <c r="Q73" s="76"/>
      <c r="R73" s="169">
        <f t="shared" ref="R73:S76" si="49">SUM(H73+J73+L73+N73+P73)</f>
        <v>0</v>
      </c>
      <c r="S73" s="67">
        <f t="shared" si="49"/>
        <v>0</v>
      </c>
      <c r="T73" s="169">
        <f>SUM(R73+S73)</f>
        <v>0</v>
      </c>
    </row>
    <row r="74" spans="1:21" x14ac:dyDescent="0.2">
      <c r="A74" s="84"/>
      <c r="B74" s="84"/>
      <c r="C74" s="177" t="s">
        <v>32</v>
      </c>
      <c r="D74" s="248"/>
      <c r="E74" s="248"/>
      <c r="F74" s="248"/>
      <c r="G74" s="260"/>
      <c r="H74" s="167">
        <v>0</v>
      </c>
      <c r="I74" s="75"/>
      <c r="J74" s="167">
        <v>0</v>
      </c>
      <c r="K74" s="75"/>
      <c r="L74" s="167">
        <v>0</v>
      </c>
      <c r="M74" s="75"/>
      <c r="N74" s="167">
        <v>0</v>
      </c>
      <c r="O74" s="76"/>
      <c r="P74" s="168">
        <v>0</v>
      </c>
      <c r="Q74" s="76"/>
      <c r="R74" s="169">
        <f t="shared" si="49"/>
        <v>0</v>
      </c>
      <c r="S74" s="67">
        <f t="shared" si="49"/>
        <v>0</v>
      </c>
      <c r="T74" s="169">
        <f>SUM(R74+S74)</f>
        <v>0</v>
      </c>
    </row>
    <row r="75" spans="1:21" x14ac:dyDescent="0.2">
      <c r="A75" s="84"/>
      <c r="B75" s="84"/>
      <c r="C75" s="177" t="s">
        <v>74</v>
      </c>
      <c r="D75" s="248"/>
      <c r="E75" s="248"/>
      <c r="F75" s="248"/>
      <c r="G75" s="260"/>
      <c r="H75" s="167">
        <v>0</v>
      </c>
      <c r="I75" s="75"/>
      <c r="J75" s="167">
        <v>0</v>
      </c>
      <c r="K75" s="75"/>
      <c r="L75" s="167">
        <v>0</v>
      </c>
      <c r="M75" s="75"/>
      <c r="N75" s="167">
        <v>0</v>
      </c>
      <c r="O75" s="76"/>
      <c r="P75" s="168">
        <v>0</v>
      </c>
      <c r="Q75" s="76"/>
      <c r="R75" s="169">
        <f t="shared" si="49"/>
        <v>0</v>
      </c>
      <c r="S75" s="67">
        <f t="shared" si="49"/>
        <v>0</v>
      </c>
      <c r="T75" s="169">
        <f>SUM(R75+S75)</f>
        <v>0</v>
      </c>
    </row>
    <row r="76" spans="1:21" x14ac:dyDescent="0.2">
      <c r="A76" s="84"/>
      <c r="B76" s="84"/>
      <c r="C76" s="165" t="s">
        <v>75</v>
      </c>
      <c r="D76" s="172"/>
      <c r="E76" s="172"/>
      <c r="F76" s="172"/>
      <c r="G76" s="172"/>
      <c r="H76" s="167">
        <v>0</v>
      </c>
      <c r="I76" s="75"/>
      <c r="J76" s="167">
        <v>0</v>
      </c>
      <c r="K76" s="75"/>
      <c r="L76" s="167">
        <v>0</v>
      </c>
      <c r="M76" s="75"/>
      <c r="N76" s="167">
        <v>0</v>
      </c>
      <c r="O76" s="76"/>
      <c r="P76" s="168">
        <v>0</v>
      </c>
      <c r="Q76" s="76"/>
      <c r="R76" s="169">
        <f t="shared" si="49"/>
        <v>0</v>
      </c>
      <c r="S76" s="67">
        <f t="shared" si="49"/>
        <v>0</v>
      </c>
      <c r="T76" s="169">
        <f>SUM(R76+S76)</f>
        <v>0</v>
      </c>
    </row>
    <row r="77" spans="1:21" s="7" customFormat="1" x14ac:dyDescent="0.2">
      <c r="A77" s="103"/>
      <c r="B77" s="103"/>
      <c r="C77" s="125"/>
      <c r="D77" s="103"/>
      <c r="E77" s="103"/>
      <c r="F77" s="103"/>
      <c r="G77" s="103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73"/>
      <c r="S77" s="73"/>
      <c r="T77" s="73"/>
      <c r="U77" s="6"/>
    </row>
    <row r="78" spans="1:21" ht="15.75" x14ac:dyDescent="0.25">
      <c r="A78" s="93" t="s">
        <v>33</v>
      </c>
      <c r="B78" s="94"/>
      <c r="C78" s="95" t="s">
        <v>34</v>
      </c>
      <c r="D78" s="89"/>
      <c r="E78" s="89"/>
      <c r="F78" s="89"/>
      <c r="G78" s="89"/>
      <c r="H78" s="96">
        <f t="shared" ref="H78:Q78" si="50">SUM(H79:H93)</f>
        <v>0</v>
      </c>
      <c r="I78" s="97">
        <f t="shared" si="50"/>
        <v>0</v>
      </c>
      <c r="J78" s="96">
        <f t="shared" si="50"/>
        <v>0</v>
      </c>
      <c r="K78" s="97">
        <f t="shared" si="50"/>
        <v>0</v>
      </c>
      <c r="L78" s="96">
        <f t="shared" si="50"/>
        <v>0</v>
      </c>
      <c r="M78" s="97">
        <f t="shared" si="50"/>
        <v>0</v>
      </c>
      <c r="N78" s="96">
        <f t="shared" si="50"/>
        <v>0</v>
      </c>
      <c r="O78" s="97">
        <f t="shared" si="50"/>
        <v>0</v>
      </c>
      <c r="P78" s="99">
        <f t="shared" si="50"/>
        <v>0</v>
      </c>
      <c r="Q78" s="97">
        <f t="shared" si="50"/>
        <v>0</v>
      </c>
      <c r="R78" s="64">
        <f>SUM(H78+J78+L78+N78+P78)</f>
        <v>0</v>
      </c>
      <c r="S78" s="65">
        <f>SUM(I78+K78+M78+O78+Q78)</f>
        <v>0</v>
      </c>
      <c r="T78" s="64">
        <f>SUM(R78+S78)</f>
        <v>0</v>
      </c>
    </row>
    <row r="79" spans="1:21" x14ac:dyDescent="0.2">
      <c r="A79" s="84"/>
      <c r="B79" s="84">
        <v>1</v>
      </c>
      <c r="C79" s="178" t="s">
        <v>45</v>
      </c>
      <c r="D79" s="179"/>
      <c r="E79" s="179"/>
      <c r="F79" s="179"/>
      <c r="G79" s="179"/>
      <c r="H79" s="167">
        <v>0</v>
      </c>
      <c r="I79" s="75"/>
      <c r="J79" s="167">
        <v>0</v>
      </c>
      <c r="K79" s="75"/>
      <c r="L79" s="167">
        <v>0</v>
      </c>
      <c r="M79" s="75"/>
      <c r="N79" s="167">
        <v>0</v>
      </c>
      <c r="O79" s="76"/>
      <c r="P79" s="168">
        <v>0</v>
      </c>
      <c r="Q79" s="76"/>
      <c r="R79" s="169">
        <f t="shared" ref="R79:S93" si="51">SUM(H79+J79+L79+N79+P79)</f>
        <v>0</v>
      </c>
      <c r="S79" s="67">
        <f t="shared" si="51"/>
        <v>0</v>
      </c>
      <c r="T79" s="169">
        <f t="shared" ref="T79:T93" si="52">SUM(R79+S79)</f>
        <v>0</v>
      </c>
    </row>
    <row r="80" spans="1:21" x14ac:dyDescent="0.2">
      <c r="A80" s="84"/>
      <c r="B80" s="84">
        <v>2</v>
      </c>
      <c r="C80" s="178" t="s">
        <v>46</v>
      </c>
      <c r="D80" s="135"/>
      <c r="E80" s="135"/>
      <c r="F80" s="135"/>
      <c r="G80" s="135"/>
      <c r="H80" s="167">
        <v>0</v>
      </c>
      <c r="I80" s="75"/>
      <c r="J80" s="167">
        <v>0</v>
      </c>
      <c r="K80" s="75"/>
      <c r="L80" s="167">
        <v>0</v>
      </c>
      <c r="M80" s="75"/>
      <c r="N80" s="167">
        <v>0</v>
      </c>
      <c r="O80" s="76"/>
      <c r="P80" s="168">
        <v>0</v>
      </c>
      <c r="Q80" s="76"/>
      <c r="R80" s="169">
        <f t="shared" si="51"/>
        <v>0</v>
      </c>
      <c r="S80" s="67">
        <f t="shared" si="51"/>
        <v>0</v>
      </c>
      <c r="T80" s="169">
        <f t="shared" si="52"/>
        <v>0</v>
      </c>
    </row>
    <row r="81" spans="1:21" s="221" customFormat="1" x14ac:dyDescent="0.2">
      <c r="A81" s="84"/>
      <c r="B81" s="84">
        <v>3</v>
      </c>
      <c r="C81" s="178" t="s">
        <v>169</v>
      </c>
      <c r="D81" s="135"/>
      <c r="E81" s="135"/>
      <c r="F81" s="135"/>
      <c r="G81" s="135"/>
      <c r="H81" s="167">
        <v>0</v>
      </c>
      <c r="I81" s="75"/>
      <c r="J81" s="167">
        <v>0</v>
      </c>
      <c r="K81" s="75"/>
      <c r="L81" s="167">
        <v>0</v>
      </c>
      <c r="M81" s="75"/>
      <c r="N81" s="167">
        <v>0</v>
      </c>
      <c r="O81" s="76"/>
      <c r="P81" s="168">
        <v>0</v>
      </c>
      <c r="Q81" s="76"/>
      <c r="R81" s="169">
        <f>SUM(H81+J81+L81+N81+P81)</f>
        <v>0</v>
      </c>
      <c r="S81" s="67">
        <f>SUM(I81+K81+M81+O81+Q81)</f>
        <v>0</v>
      </c>
      <c r="T81" s="169">
        <f>SUM(R81+S81)</f>
        <v>0</v>
      </c>
      <c r="U81" s="1"/>
    </row>
    <row r="82" spans="1:21" x14ac:dyDescent="0.2">
      <c r="A82" s="84"/>
      <c r="B82" s="84">
        <v>3</v>
      </c>
      <c r="C82" s="178" t="s">
        <v>47</v>
      </c>
      <c r="D82" s="135"/>
      <c r="E82" s="135"/>
      <c r="F82" s="135"/>
      <c r="G82" s="135"/>
      <c r="H82" s="167">
        <v>0</v>
      </c>
      <c r="I82" s="75"/>
      <c r="J82" s="167">
        <v>0</v>
      </c>
      <c r="K82" s="75"/>
      <c r="L82" s="167">
        <v>0</v>
      </c>
      <c r="M82" s="75"/>
      <c r="N82" s="167">
        <v>0</v>
      </c>
      <c r="O82" s="76"/>
      <c r="P82" s="168">
        <v>0</v>
      </c>
      <c r="Q82" s="76"/>
      <c r="R82" s="169">
        <f t="shared" si="51"/>
        <v>0</v>
      </c>
      <c r="S82" s="67">
        <f t="shared" si="51"/>
        <v>0</v>
      </c>
      <c r="T82" s="169">
        <f t="shared" si="52"/>
        <v>0</v>
      </c>
    </row>
    <row r="83" spans="1:21" x14ac:dyDescent="0.2">
      <c r="A83" s="84"/>
      <c r="B83" s="84">
        <v>4</v>
      </c>
      <c r="C83" s="178" t="s">
        <v>170</v>
      </c>
      <c r="D83" s="135"/>
      <c r="E83" s="135"/>
      <c r="F83" s="135"/>
      <c r="G83" s="135"/>
      <c r="H83" s="167">
        <v>0</v>
      </c>
      <c r="I83" s="75"/>
      <c r="J83" s="167">
        <v>0</v>
      </c>
      <c r="K83" s="75"/>
      <c r="L83" s="167">
        <v>0</v>
      </c>
      <c r="M83" s="75"/>
      <c r="N83" s="167">
        <v>0</v>
      </c>
      <c r="O83" s="76"/>
      <c r="P83" s="168">
        <v>0</v>
      </c>
      <c r="Q83" s="76"/>
      <c r="R83" s="169">
        <f t="shared" si="51"/>
        <v>0</v>
      </c>
      <c r="S83" s="67">
        <f t="shared" si="51"/>
        <v>0</v>
      </c>
      <c r="T83" s="169">
        <f t="shared" si="52"/>
        <v>0</v>
      </c>
    </row>
    <row r="84" spans="1:21" s="221" customFormat="1" x14ac:dyDescent="0.2">
      <c r="A84" s="84"/>
      <c r="B84" s="84">
        <v>4</v>
      </c>
      <c r="C84" s="171" t="s">
        <v>175</v>
      </c>
      <c r="D84" s="135"/>
      <c r="E84" s="135"/>
      <c r="F84" s="135"/>
      <c r="G84" s="135"/>
      <c r="H84" s="167">
        <v>0</v>
      </c>
      <c r="I84" s="75"/>
      <c r="J84" s="167">
        <v>0</v>
      </c>
      <c r="K84" s="75"/>
      <c r="L84" s="167">
        <v>0</v>
      </c>
      <c r="M84" s="75"/>
      <c r="N84" s="167">
        <v>0</v>
      </c>
      <c r="O84" s="76"/>
      <c r="P84" s="168">
        <v>0</v>
      </c>
      <c r="Q84" s="76"/>
      <c r="R84" s="169">
        <f>SUM(H84+J84+L84+N84+P84)</f>
        <v>0</v>
      </c>
      <c r="S84" s="67">
        <f>SUM(I84+K84+M84+O84+Q84)</f>
        <v>0</v>
      </c>
      <c r="T84" s="169">
        <f>SUM(R84+S84)</f>
        <v>0</v>
      </c>
      <c r="U84" s="1"/>
    </row>
    <row r="85" spans="1:21" x14ac:dyDescent="0.2">
      <c r="A85" s="84"/>
      <c r="B85" s="84">
        <v>5</v>
      </c>
      <c r="C85" s="165" t="s">
        <v>90</v>
      </c>
      <c r="D85" s="135"/>
      <c r="E85" s="180" t="s">
        <v>82</v>
      </c>
      <c r="F85" s="179"/>
      <c r="G85" s="135"/>
      <c r="H85" s="167">
        <v>0</v>
      </c>
      <c r="I85" s="75"/>
      <c r="J85" s="167">
        <v>0</v>
      </c>
      <c r="K85" s="75"/>
      <c r="L85" s="167">
        <v>0</v>
      </c>
      <c r="M85" s="75"/>
      <c r="N85" s="167">
        <v>0</v>
      </c>
      <c r="O85" s="76"/>
      <c r="P85" s="168">
        <v>0</v>
      </c>
      <c r="Q85" s="76"/>
      <c r="R85" s="169">
        <f t="shared" si="51"/>
        <v>0</v>
      </c>
      <c r="S85" s="67">
        <f t="shared" si="51"/>
        <v>0</v>
      </c>
      <c r="T85" s="169">
        <f t="shared" si="52"/>
        <v>0</v>
      </c>
    </row>
    <row r="86" spans="1:21" x14ac:dyDescent="0.2">
      <c r="A86" s="84"/>
      <c r="B86" s="84"/>
      <c r="C86" s="181" t="s">
        <v>88</v>
      </c>
      <c r="D86" s="135"/>
      <c r="E86" s="135"/>
      <c r="F86" s="180"/>
      <c r="G86" s="135"/>
      <c r="H86" s="167">
        <v>0</v>
      </c>
      <c r="I86" s="75"/>
      <c r="J86" s="167">
        <v>0</v>
      </c>
      <c r="K86" s="75"/>
      <c r="L86" s="167">
        <v>0</v>
      </c>
      <c r="M86" s="75"/>
      <c r="N86" s="167">
        <v>0</v>
      </c>
      <c r="O86" s="76"/>
      <c r="P86" s="168">
        <v>0</v>
      </c>
      <c r="Q86" s="76"/>
      <c r="R86" s="169">
        <f t="shared" si="51"/>
        <v>0</v>
      </c>
      <c r="S86" s="67">
        <f t="shared" si="51"/>
        <v>0</v>
      </c>
      <c r="T86" s="169">
        <f t="shared" si="52"/>
        <v>0</v>
      </c>
    </row>
    <row r="87" spans="1:21" x14ac:dyDescent="0.2">
      <c r="A87" s="84"/>
      <c r="B87" s="84">
        <v>6</v>
      </c>
      <c r="C87" s="165" t="s">
        <v>89</v>
      </c>
      <c r="D87" s="135"/>
      <c r="E87" s="180" t="s">
        <v>82</v>
      </c>
      <c r="F87" s="136"/>
      <c r="G87" s="135"/>
      <c r="H87" s="167">
        <v>0</v>
      </c>
      <c r="I87" s="75"/>
      <c r="J87" s="167">
        <v>0</v>
      </c>
      <c r="K87" s="75"/>
      <c r="L87" s="167">
        <v>0</v>
      </c>
      <c r="M87" s="75"/>
      <c r="N87" s="167">
        <v>0</v>
      </c>
      <c r="O87" s="76"/>
      <c r="P87" s="168">
        <v>0</v>
      </c>
      <c r="Q87" s="76"/>
      <c r="R87" s="169">
        <f t="shared" si="51"/>
        <v>0</v>
      </c>
      <c r="S87" s="67">
        <f t="shared" si="51"/>
        <v>0</v>
      </c>
      <c r="T87" s="169">
        <f t="shared" si="52"/>
        <v>0</v>
      </c>
    </row>
    <row r="88" spans="1:21" x14ac:dyDescent="0.2">
      <c r="A88" s="84"/>
      <c r="B88" s="84"/>
      <c r="C88" s="181" t="s">
        <v>88</v>
      </c>
      <c r="D88" s="135"/>
      <c r="E88" s="135"/>
      <c r="F88" s="180"/>
      <c r="G88" s="135"/>
      <c r="H88" s="167">
        <v>0</v>
      </c>
      <c r="I88" s="75"/>
      <c r="J88" s="167">
        <v>0</v>
      </c>
      <c r="K88" s="75"/>
      <c r="L88" s="167">
        <v>0</v>
      </c>
      <c r="M88" s="75"/>
      <c r="N88" s="167">
        <v>0</v>
      </c>
      <c r="O88" s="76"/>
      <c r="P88" s="168">
        <v>0</v>
      </c>
      <c r="Q88" s="76"/>
      <c r="R88" s="169">
        <f t="shared" si="51"/>
        <v>0</v>
      </c>
      <c r="S88" s="67">
        <f t="shared" si="51"/>
        <v>0</v>
      </c>
      <c r="T88" s="169">
        <f t="shared" si="52"/>
        <v>0</v>
      </c>
    </row>
    <row r="89" spans="1:21" x14ac:dyDescent="0.2">
      <c r="A89" s="84"/>
      <c r="B89" s="84">
        <v>7</v>
      </c>
      <c r="C89" s="171" t="s">
        <v>167</v>
      </c>
      <c r="E89" s="182" t="s">
        <v>83</v>
      </c>
      <c r="F89" s="183"/>
      <c r="G89" s="184"/>
      <c r="H89" s="169">
        <f>Tuition!K6</f>
        <v>0</v>
      </c>
      <c r="I89" s="75"/>
      <c r="J89" s="169">
        <f>Tuition!M6</f>
        <v>0</v>
      </c>
      <c r="K89" s="75"/>
      <c r="L89" s="169">
        <f>Tuition!O6</f>
        <v>0</v>
      </c>
      <c r="M89" s="75"/>
      <c r="N89" s="169">
        <f>Tuition!Q6</f>
        <v>0</v>
      </c>
      <c r="O89" s="76"/>
      <c r="P89" s="186">
        <f>Tuition!S6</f>
        <v>0</v>
      </c>
      <c r="Q89" s="76"/>
      <c r="R89" s="169">
        <f t="shared" si="51"/>
        <v>0</v>
      </c>
      <c r="S89" s="67">
        <f t="shared" si="51"/>
        <v>0</v>
      </c>
      <c r="T89" s="169">
        <f t="shared" si="52"/>
        <v>0</v>
      </c>
    </row>
    <row r="90" spans="1:21" x14ac:dyDescent="0.2">
      <c r="A90" s="84"/>
      <c r="B90" s="84">
        <v>8</v>
      </c>
      <c r="C90" s="171" t="s">
        <v>165</v>
      </c>
      <c r="E90" s="182" t="s">
        <v>83</v>
      </c>
      <c r="F90" s="183"/>
      <c r="G90" s="184"/>
      <c r="H90" s="169">
        <f>Tuition!K26</f>
        <v>0</v>
      </c>
      <c r="I90" s="75"/>
      <c r="J90" s="169">
        <f>Tuition!M26</f>
        <v>0</v>
      </c>
      <c r="K90" s="75"/>
      <c r="L90" s="169">
        <f>Tuition!O26</f>
        <v>0</v>
      </c>
      <c r="M90" s="75"/>
      <c r="N90" s="169">
        <f>Tuition!Q26</f>
        <v>0</v>
      </c>
      <c r="O90" s="76"/>
      <c r="P90" s="186">
        <f>Tuition!S26</f>
        <v>0</v>
      </c>
      <c r="Q90" s="76"/>
      <c r="R90" s="169">
        <f t="shared" si="51"/>
        <v>0</v>
      </c>
      <c r="S90" s="67">
        <f t="shared" si="51"/>
        <v>0</v>
      </c>
      <c r="T90" s="169">
        <f t="shared" si="52"/>
        <v>0</v>
      </c>
    </row>
    <row r="91" spans="1:21" s="221" customFormat="1" x14ac:dyDescent="0.2">
      <c r="A91" s="84"/>
      <c r="B91" s="84">
        <v>8</v>
      </c>
      <c r="C91" s="171" t="s">
        <v>166</v>
      </c>
      <c r="E91" s="182" t="s">
        <v>83</v>
      </c>
      <c r="F91" s="183"/>
      <c r="G91" s="184"/>
      <c r="H91" s="169">
        <f>Tuition!K46</f>
        <v>0</v>
      </c>
      <c r="I91" s="75"/>
      <c r="J91" s="169">
        <f>Tuition!M46</f>
        <v>0</v>
      </c>
      <c r="K91" s="75"/>
      <c r="L91" s="169">
        <f>Tuition!O46</f>
        <v>0</v>
      </c>
      <c r="M91" s="75"/>
      <c r="N91" s="169">
        <f>Tuition!Q46</f>
        <v>0</v>
      </c>
      <c r="O91" s="76"/>
      <c r="P91" s="186">
        <f>Tuition!S46</f>
        <v>0</v>
      </c>
      <c r="Q91" s="76"/>
      <c r="R91" s="169">
        <f>SUM(H91+J91+L91+N91+P91)</f>
        <v>0</v>
      </c>
      <c r="S91" s="67">
        <f>SUM(I91+K91+M91+O91+Q91)</f>
        <v>0</v>
      </c>
      <c r="T91" s="169">
        <f>SUM(R91+S91)</f>
        <v>0</v>
      </c>
      <c r="U91" s="1"/>
    </row>
    <row r="92" spans="1:21" x14ac:dyDescent="0.2">
      <c r="A92" s="84"/>
      <c r="B92" s="84">
        <v>9</v>
      </c>
      <c r="C92" s="165" t="s">
        <v>81</v>
      </c>
      <c r="D92" s="135"/>
      <c r="E92" s="135"/>
      <c r="F92" s="135"/>
      <c r="G92" s="185"/>
      <c r="H92" s="167">
        <v>0</v>
      </c>
      <c r="I92" s="75"/>
      <c r="J92" s="167">
        <v>0</v>
      </c>
      <c r="K92" s="75"/>
      <c r="L92" s="167">
        <v>0</v>
      </c>
      <c r="M92" s="75"/>
      <c r="N92" s="167">
        <v>0</v>
      </c>
      <c r="O92" s="76"/>
      <c r="P92" s="168">
        <v>0</v>
      </c>
      <c r="Q92" s="76"/>
      <c r="R92" s="169">
        <f t="shared" si="51"/>
        <v>0</v>
      </c>
      <c r="S92" s="67">
        <f t="shared" si="51"/>
        <v>0</v>
      </c>
      <c r="T92" s="169">
        <f t="shared" si="52"/>
        <v>0</v>
      </c>
      <c r="U92" s="3"/>
    </row>
    <row r="93" spans="1:21" x14ac:dyDescent="0.2">
      <c r="A93" s="84"/>
      <c r="B93" s="84">
        <v>10</v>
      </c>
      <c r="C93" s="165" t="s">
        <v>81</v>
      </c>
      <c r="D93" s="135"/>
      <c r="E93" s="135"/>
      <c r="F93" s="135"/>
      <c r="G93" s="185"/>
      <c r="H93" s="167">
        <v>0</v>
      </c>
      <c r="I93" s="75"/>
      <c r="J93" s="167">
        <v>0</v>
      </c>
      <c r="K93" s="75"/>
      <c r="L93" s="167">
        <v>0</v>
      </c>
      <c r="M93" s="75"/>
      <c r="N93" s="167">
        <v>0</v>
      </c>
      <c r="O93" s="76"/>
      <c r="P93" s="168">
        <v>0</v>
      </c>
      <c r="Q93" s="76"/>
      <c r="R93" s="169">
        <f t="shared" si="51"/>
        <v>0</v>
      </c>
      <c r="S93" s="67">
        <f t="shared" si="51"/>
        <v>0</v>
      </c>
      <c r="T93" s="169">
        <f t="shared" si="52"/>
        <v>0</v>
      </c>
      <c r="U93" s="3"/>
    </row>
    <row r="94" spans="1:21" s="7" customFormat="1" x14ac:dyDescent="0.2">
      <c r="A94" s="103"/>
      <c r="B94" s="103"/>
      <c r="C94" s="125"/>
      <c r="D94" s="103"/>
      <c r="E94" s="103"/>
      <c r="F94" s="103"/>
      <c r="G94" s="129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73"/>
      <c r="S94" s="73"/>
      <c r="T94" s="73"/>
      <c r="U94" s="74"/>
    </row>
    <row r="95" spans="1:21" ht="15.75" x14ac:dyDescent="0.25">
      <c r="A95" s="84"/>
      <c r="B95" s="84"/>
      <c r="C95" s="114" t="s">
        <v>35</v>
      </c>
      <c r="D95" s="114"/>
      <c r="E95" s="114"/>
      <c r="F95" s="130"/>
      <c r="G95" s="131"/>
      <c r="H95" s="192">
        <f t="shared" ref="H95:Q95" si="53">H62+H64+H68+H72+H78</f>
        <v>0</v>
      </c>
      <c r="I95" s="98">
        <f t="shared" si="53"/>
        <v>0</v>
      </c>
      <c r="J95" s="192">
        <f t="shared" si="53"/>
        <v>0</v>
      </c>
      <c r="K95" s="98">
        <f t="shared" si="53"/>
        <v>0</v>
      </c>
      <c r="L95" s="192">
        <f t="shared" si="53"/>
        <v>0</v>
      </c>
      <c r="M95" s="98">
        <f t="shared" si="53"/>
        <v>0</v>
      </c>
      <c r="N95" s="192">
        <f t="shared" si="53"/>
        <v>0</v>
      </c>
      <c r="O95" s="98">
        <f t="shared" si="53"/>
        <v>0</v>
      </c>
      <c r="P95" s="192">
        <f t="shared" si="53"/>
        <v>0</v>
      </c>
      <c r="Q95" s="187">
        <f t="shared" si="53"/>
        <v>0</v>
      </c>
      <c r="R95" s="195">
        <f>SUM(H95+J95+L95+N95+P95)</f>
        <v>0</v>
      </c>
      <c r="S95" s="65">
        <f>SUM(I95+K95+M95+O95+Q95)</f>
        <v>0</v>
      </c>
      <c r="T95" s="196">
        <f>SUM(R95+S95)</f>
        <v>0</v>
      </c>
      <c r="U95" s="3"/>
    </row>
    <row r="96" spans="1:21" s="7" customFormat="1" x14ac:dyDescent="0.2">
      <c r="A96" s="103"/>
      <c r="B96" s="103"/>
      <c r="C96" s="125"/>
      <c r="D96" s="103"/>
      <c r="E96" s="103"/>
      <c r="F96" s="103"/>
      <c r="G96" s="103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73"/>
      <c r="S96" s="73"/>
      <c r="T96" s="73"/>
      <c r="U96" s="6"/>
    </row>
    <row r="97" spans="1:21" ht="15.75" x14ac:dyDescent="0.25">
      <c r="A97" s="84"/>
      <c r="B97" s="84"/>
      <c r="C97" s="114" t="s">
        <v>43</v>
      </c>
      <c r="D97" s="114"/>
      <c r="E97" s="114"/>
      <c r="F97" s="132"/>
      <c r="G97" s="109"/>
      <c r="H97" s="192">
        <f t="shared" ref="H97:Q97" si="54">(H95-H64-H86-H88-H89-H90-H91-H72-H84)</f>
        <v>0</v>
      </c>
      <c r="I97" s="98">
        <f t="shared" si="54"/>
        <v>0</v>
      </c>
      <c r="J97" s="192">
        <f t="shared" si="54"/>
        <v>0</v>
      </c>
      <c r="K97" s="98">
        <f t="shared" si="54"/>
        <v>0</v>
      </c>
      <c r="L97" s="192">
        <f t="shared" si="54"/>
        <v>0</v>
      </c>
      <c r="M97" s="98">
        <f t="shared" si="54"/>
        <v>0</v>
      </c>
      <c r="N97" s="192">
        <f t="shared" si="54"/>
        <v>0</v>
      </c>
      <c r="O97" s="98">
        <f t="shared" si="54"/>
        <v>0</v>
      </c>
      <c r="P97" s="192">
        <f t="shared" si="54"/>
        <v>0</v>
      </c>
      <c r="Q97" s="98">
        <f t="shared" si="54"/>
        <v>0</v>
      </c>
      <c r="R97" s="195">
        <f>SUM(H97+J97+L97+N97+P97)</f>
        <v>0</v>
      </c>
      <c r="S97" s="65">
        <f>SUM(I97+K97+M97+O97+Q97)</f>
        <v>0</v>
      </c>
      <c r="T97" s="196">
        <f>SUM(R97+S97)</f>
        <v>0</v>
      </c>
    </row>
    <row r="98" spans="1:21" s="7" customFormat="1" x14ac:dyDescent="0.2">
      <c r="A98" s="103"/>
      <c r="B98" s="103"/>
      <c r="C98" s="171" t="s">
        <v>36</v>
      </c>
      <c r="D98" s="171"/>
      <c r="E98" s="171"/>
      <c r="F98" s="171"/>
      <c r="G98" s="135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73"/>
      <c r="S98" s="73"/>
      <c r="T98" s="73"/>
      <c r="U98" s="6"/>
    </row>
    <row r="99" spans="1:21" s="7" customFormat="1" ht="15" x14ac:dyDescent="0.2">
      <c r="A99" s="103"/>
      <c r="B99" s="103"/>
      <c r="C99" s="240"/>
      <c r="D99" s="104"/>
      <c r="E99" s="104"/>
      <c r="F99" s="104"/>
      <c r="G99" s="103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73"/>
      <c r="S99" s="73"/>
      <c r="T99" s="73"/>
      <c r="U99" s="6"/>
    </row>
    <row r="100" spans="1:21" ht="15.75" x14ac:dyDescent="0.25">
      <c r="A100" s="93" t="s">
        <v>37</v>
      </c>
      <c r="B100" s="94"/>
      <c r="C100" s="95" t="s">
        <v>38</v>
      </c>
      <c r="D100" s="89" t="s">
        <v>22</v>
      </c>
      <c r="E100" s="89"/>
      <c r="F100" s="89"/>
      <c r="G100" s="89"/>
      <c r="H100" s="193">
        <f t="shared" ref="H100:Q100" si="55">SUM(H101:H101)</f>
        <v>0</v>
      </c>
      <c r="I100" s="97">
        <f t="shared" si="55"/>
        <v>0</v>
      </c>
      <c r="J100" s="193">
        <f t="shared" si="55"/>
        <v>0</v>
      </c>
      <c r="K100" s="97">
        <f t="shared" si="55"/>
        <v>0</v>
      </c>
      <c r="L100" s="193">
        <f t="shared" si="55"/>
        <v>0</v>
      </c>
      <c r="M100" s="97">
        <f t="shared" si="55"/>
        <v>0</v>
      </c>
      <c r="N100" s="193">
        <f t="shared" si="55"/>
        <v>0</v>
      </c>
      <c r="O100" s="97">
        <f t="shared" si="55"/>
        <v>0</v>
      </c>
      <c r="P100" s="192">
        <f t="shared" si="55"/>
        <v>0</v>
      </c>
      <c r="Q100" s="97">
        <f t="shared" si="55"/>
        <v>0</v>
      </c>
      <c r="R100" s="194">
        <f>SUM(H100+J100+L100+N100+P100)</f>
        <v>0</v>
      </c>
      <c r="S100" s="65">
        <f>SUM(I100+K100+M100+O100+Q100)</f>
        <v>0</v>
      </c>
      <c r="T100" s="194">
        <f>SUM(R100+S100)</f>
        <v>0</v>
      </c>
    </row>
    <row r="101" spans="1:21" s="7" customFormat="1" ht="15.75" x14ac:dyDescent="0.25">
      <c r="A101" s="133"/>
      <c r="B101" s="103"/>
      <c r="C101" s="165" t="s">
        <v>39</v>
      </c>
      <c r="D101" s="172">
        <v>0.5</v>
      </c>
      <c r="E101" s="248" t="s">
        <v>40</v>
      </c>
      <c r="F101" s="249"/>
      <c r="G101" s="249"/>
      <c r="H101" s="167">
        <f>ROUND(H97*$D$101,0)</f>
        <v>0</v>
      </c>
      <c r="I101" s="75">
        <f t="shared" ref="I101:Q101" si="56">ROUND(I97*$D$101,0)</f>
        <v>0</v>
      </c>
      <c r="J101" s="167">
        <f t="shared" si="56"/>
        <v>0</v>
      </c>
      <c r="K101" s="75">
        <f t="shared" si="56"/>
        <v>0</v>
      </c>
      <c r="L101" s="167">
        <f t="shared" si="56"/>
        <v>0</v>
      </c>
      <c r="M101" s="75">
        <f t="shared" si="56"/>
        <v>0</v>
      </c>
      <c r="N101" s="167">
        <f t="shared" si="56"/>
        <v>0</v>
      </c>
      <c r="O101" s="75">
        <f t="shared" si="56"/>
        <v>0</v>
      </c>
      <c r="P101" s="167">
        <f t="shared" si="56"/>
        <v>0</v>
      </c>
      <c r="Q101" s="75">
        <f t="shared" si="56"/>
        <v>0</v>
      </c>
      <c r="R101" s="169">
        <f>SUM(H101+J101+L101+N101+P101)</f>
        <v>0</v>
      </c>
      <c r="S101" s="67">
        <f>SUM(I101+K101+M101+O101+Q101)</f>
        <v>0</v>
      </c>
      <c r="T101" s="169">
        <f>SUM(R101+S101)</f>
        <v>0</v>
      </c>
      <c r="U101" s="6"/>
    </row>
    <row r="102" spans="1:21" s="7" customFormat="1" ht="15.75" x14ac:dyDescent="0.25">
      <c r="A102" s="133"/>
      <c r="B102" s="103"/>
      <c r="C102" s="241" t="s">
        <v>171</v>
      </c>
      <c r="D102" s="119"/>
      <c r="E102" s="119"/>
      <c r="F102" s="119"/>
      <c r="G102" s="119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73"/>
      <c r="S102" s="73"/>
      <c r="T102" s="73"/>
      <c r="U102" s="6"/>
    </row>
    <row r="103" spans="1:21" s="7" customFormat="1" ht="15" x14ac:dyDescent="0.2">
      <c r="A103" s="103"/>
      <c r="B103" s="103"/>
      <c r="C103" s="103"/>
      <c r="D103" s="104"/>
      <c r="E103" s="104"/>
      <c r="F103" s="104"/>
      <c r="G103" s="10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73"/>
      <c r="S103" s="73"/>
      <c r="T103" s="73"/>
      <c r="U103" s="6"/>
    </row>
    <row r="104" spans="1:21" ht="15.75" x14ac:dyDescent="0.25">
      <c r="A104" s="93" t="s">
        <v>41</v>
      </c>
      <c r="B104" s="94"/>
      <c r="C104" s="114" t="s">
        <v>104</v>
      </c>
      <c r="D104" s="89"/>
      <c r="E104" s="89"/>
      <c r="F104" s="89"/>
      <c r="G104" s="89"/>
      <c r="H104" s="193">
        <f t="shared" ref="H104:Q104" si="57">H95+H100</f>
        <v>0</v>
      </c>
      <c r="I104" s="97">
        <f t="shared" si="57"/>
        <v>0</v>
      </c>
      <c r="J104" s="193">
        <f t="shared" si="57"/>
        <v>0</v>
      </c>
      <c r="K104" s="97">
        <f t="shared" si="57"/>
        <v>0</v>
      </c>
      <c r="L104" s="193">
        <f t="shared" si="57"/>
        <v>0</v>
      </c>
      <c r="M104" s="97">
        <f t="shared" si="57"/>
        <v>0</v>
      </c>
      <c r="N104" s="193">
        <f t="shared" si="57"/>
        <v>0</v>
      </c>
      <c r="O104" s="97">
        <f t="shared" si="57"/>
        <v>0</v>
      </c>
      <c r="P104" s="193">
        <f t="shared" si="57"/>
        <v>0</v>
      </c>
      <c r="Q104" s="97">
        <f t="shared" si="57"/>
        <v>0</v>
      </c>
      <c r="R104" s="194">
        <f>SUM(H104+J104+L104+N104+P104)</f>
        <v>0</v>
      </c>
      <c r="S104" s="65">
        <f>SUM(I104+K104+M104+O104+Q104)</f>
        <v>0</v>
      </c>
      <c r="T104" s="194">
        <f>SUM(R104+S104)</f>
        <v>0</v>
      </c>
      <c r="U104" s="3"/>
    </row>
    <row r="105" spans="1:21" ht="15.75" x14ac:dyDescent="0.25">
      <c r="A105" s="134"/>
      <c r="B105" s="135"/>
      <c r="C105" s="191"/>
      <c r="D105" s="104"/>
      <c r="E105" s="104"/>
      <c r="F105" s="104"/>
      <c r="G105" s="104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</row>
    <row r="110" spans="1:21" x14ac:dyDescent="0.2">
      <c r="C110" s="139" t="s">
        <v>84</v>
      </c>
      <c r="J110" s="140"/>
      <c r="K110" s="140"/>
      <c r="L110" s="140"/>
      <c r="M110" s="140"/>
      <c r="U110"/>
    </row>
    <row r="111" spans="1:21" x14ac:dyDescent="0.2">
      <c r="C111" s="139"/>
      <c r="J111" s="140"/>
      <c r="K111" s="140"/>
      <c r="L111" s="140"/>
      <c r="M111" s="140"/>
      <c r="U111"/>
    </row>
    <row r="112" spans="1:21" x14ac:dyDescent="0.2">
      <c r="C112" s="258" t="s">
        <v>92</v>
      </c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141"/>
      <c r="T112" s="141"/>
      <c r="U112"/>
    </row>
    <row r="113" spans="3:21" x14ac:dyDescent="0.2">
      <c r="C113" s="139"/>
      <c r="J113" s="140"/>
      <c r="K113" s="140"/>
      <c r="L113" s="140"/>
      <c r="M113" s="140"/>
      <c r="U113"/>
    </row>
    <row r="114" spans="3:21" ht="12.75" customHeight="1" x14ac:dyDescent="0.2">
      <c r="C114" s="258" t="s">
        <v>93</v>
      </c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142"/>
      <c r="T114" s="142"/>
      <c r="U114"/>
    </row>
    <row r="115" spans="3:21" x14ac:dyDescent="0.2">
      <c r="C115" s="139"/>
      <c r="J115" s="140"/>
      <c r="K115" s="140"/>
      <c r="L115" s="140"/>
      <c r="M115" s="140"/>
      <c r="U115"/>
    </row>
    <row r="116" spans="3:21" x14ac:dyDescent="0.2">
      <c r="S116" s="141"/>
      <c r="T116" s="141"/>
      <c r="U116"/>
    </row>
    <row r="117" spans="3:21" x14ac:dyDescent="0.2">
      <c r="C117" s="139"/>
      <c r="H117" s="140"/>
      <c r="I117" s="140"/>
      <c r="U117"/>
    </row>
    <row r="118" spans="3:21" x14ac:dyDescent="0.2"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spans="3:21" x14ac:dyDescent="0.2">
      <c r="C119" s="139" t="s">
        <v>85</v>
      </c>
      <c r="H119" s="144" t="s">
        <v>105</v>
      </c>
      <c r="I119" s="139"/>
      <c r="J119" s="145"/>
      <c r="K119" s="145"/>
      <c r="L119" s="145"/>
      <c r="M119" s="146"/>
      <c r="N119" s="146"/>
      <c r="O119" s="146"/>
      <c r="U119"/>
    </row>
    <row r="120" spans="3:21" x14ac:dyDescent="0.2">
      <c r="C120" s="138" t="s">
        <v>76</v>
      </c>
      <c r="D120" s="147">
        <v>0.27500000000000002</v>
      </c>
      <c r="E120" s="147"/>
      <c r="H120" s="146"/>
      <c r="I120" s="146"/>
      <c r="J120" s="146"/>
      <c r="K120" s="146"/>
      <c r="L120" s="146"/>
      <c r="M120" s="146"/>
      <c r="N120" s="146"/>
      <c r="O120" s="146"/>
      <c r="U120"/>
    </row>
    <row r="121" spans="3:21" x14ac:dyDescent="0.2">
      <c r="C121" s="138" t="s">
        <v>20</v>
      </c>
      <c r="D121" s="147">
        <v>9.8000000000000004E-2</v>
      </c>
      <c r="E121" s="147"/>
      <c r="H121" s="148">
        <v>0.5</v>
      </c>
      <c r="I121" s="149" t="s">
        <v>106</v>
      </c>
      <c r="J121" s="150"/>
      <c r="K121" s="151"/>
      <c r="L121" s="152"/>
      <c r="M121" s="153"/>
      <c r="N121" s="146"/>
      <c r="U121"/>
    </row>
    <row r="122" spans="3:21" x14ac:dyDescent="0.2">
      <c r="C122" s="138" t="s">
        <v>24</v>
      </c>
      <c r="D122" s="147">
        <v>0.32900000000000001</v>
      </c>
      <c r="E122" s="147"/>
      <c r="H122" s="154">
        <v>0.51</v>
      </c>
      <c r="I122" s="153" t="s">
        <v>107</v>
      </c>
      <c r="J122" s="155"/>
      <c r="K122" s="156"/>
      <c r="L122" s="152"/>
      <c r="M122" s="153"/>
      <c r="N122" s="146"/>
      <c r="U122"/>
    </row>
    <row r="123" spans="3:21" x14ac:dyDescent="0.2">
      <c r="C123" s="138" t="s">
        <v>77</v>
      </c>
      <c r="D123" s="147">
        <v>0.34499999999999997</v>
      </c>
      <c r="E123" s="147"/>
      <c r="H123" s="154">
        <v>0.32</v>
      </c>
      <c r="I123" s="153" t="s">
        <v>108</v>
      </c>
      <c r="J123" s="155"/>
      <c r="K123" s="156"/>
      <c r="L123" s="152"/>
      <c r="M123" s="153"/>
      <c r="N123" s="146"/>
      <c r="U123"/>
    </row>
    <row r="124" spans="3:21" x14ac:dyDescent="0.2">
      <c r="C124" s="138" t="s">
        <v>25</v>
      </c>
      <c r="D124" s="157">
        <v>0.45800000000000002</v>
      </c>
      <c r="E124" s="157"/>
      <c r="H124" s="158">
        <v>0.26</v>
      </c>
      <c r="I124" s="159" t="s">
        <v>109</v>
      </c>
      <c r="J124" s="160"/>
      <c r="K124" s="161"/>
      <c r="L124" s="152"/>
      <c r="M124" s="153"/>
      <c r="N124" s="146"/>
      <c r="U124"/>
    </row>
    <row r="125" spans="3:21" x14ac:dyDescent="0.2">
      <c r="C125" s="138" t="s">
        <v>78</v>
      </c>
      <c r="D125" s="147">
        <v>6.0000000000000001E-3</v>
      </c>
      <c r="E125" s="147"/>
      <c r="H125" s="140"/>
      <c r="I125" s="140"/>
      <c r="U125"/>
    </row>
    <row r="126" spans="3:21" x14ac:dyDescent="0.2">
      <c r="C126" s="138" t="s">
        <v>79</v>
      </c>
      <c r="D126" s="157">
        <v>0.17100000000000001</v>
      </c>
      <c r="E126" s="157"/>
      <c r="H126" s="140"/>
      <c r="I126" s="140"/>
      <c r="U126"/>
    </row>
    <row r="127" spans="3:21" x14ac:dyDescent="0.2">
      <c r="H127" s="140"/>
      <c r="I127" s="140"/>
      <c r="U127"/>
    </row>
    <row r="128" spans="3:21" x14ac:dyDescent="0.2">
      <c r="C128" s="162" t="s">
        <v>91</v>
      </c>
      <c r="H128" s="140"/>
      <c r="I128" s="140"/>
      <c r="U128"/>
    </row>
    <row r="129" spans="3:21" x14ac:dyDescent="0.2">
      <c r="C129" s="245" t="s">
        <v>181</v>
      </c>
      <c r="H129" s="140"/>
      <c r="I129" s="140"/>
      <c r="U129"/>
    </row>
    <row r="130" spans="3:21" x14ac:dyDescent="0.2">
      <c r="C130" s="163" t="s">
        <v>182</v>
      </c>
      <c r="H130" s="140"/>
      <c r="I130" s="140"/>
      <c r="U130"/>
    </row>
    <row r="131" spans="3:21" x14ac:dyDescent="0.2">
      <c r="H131" s="140"/>
      <c r="I131" s="140"/>
      <c r="U131"/>
    </row>
    <row r="132" spans="3:21" x14ac:dyDescent="0.2">
      <c r="H132" s="140"/>
      <c r="I132" s="140"/>
      <c r="U132"/>
    </row>
  </sheetData>
  <mergeCells count="18">
    <mergeCell ref="C114:R114"/>
    <mergeCell ref="D69:G69"/>
    <mergeCell ref="D70:G70"/>
    <mergeCell ref="D73:G73"/>
    <mergeCell ref="C112:R112"/>
    <mergeCell ref="D74:G74"/>
    <mergeCell ref="D75:G75"/>
    <mergeCell ref="S9:S10"/>
    <mergeCell ref="T9:T10"/>
    <mergeCell ref="E101:G101"/>
    <mergeCell ref="S1:T1"/>
    <mergeCell ref="H9:I9"/>
    <mergeCell ref="J9:K9"/>
    <mergeCell ref="L9:M9"/>
    <mergeCell ref="N9:O9"/>
    <mergeCell ref="P9:Q9"/>
    <mergeCell ref="R9:R10"/>
    <mergeCell ref="S2:T2"/>
  </mergeCells>
  <phoneticPr fontId="6" type="noConversion"/>
  <dataValidations count="1">
    <dataValidation allowBlank="1" showInputMessage="1" showErrorMessage="1" promptTitle="Reminder" prompt="Postdoc minimum can be found at http://www.grad-college.iastate.edu/post_doc/policies.php" sqref="D24"/>
  </dataValidations>
  <hyperlinks>
    <hyperlink ref="C130" r:id="rId1"/>
  </hyperlinks>
  <printOptions horizontalCentered="1"/>
  <pageMargins left="0.75" right="0.75" top="1" bottom="1" header="0.5" footer="0.5"/>
  <pageSetup scale="31" orientation="portrait" horizontalDpi="1200" verticalDpi="1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  <pageSetUpPr fitToPage="1"/>
  </sheetPr>
  <dimension ref="A1:S189"/>
  <sheetViews>
    <sheetView showZeros="0" zoomScale="75" zoomScaleNormal="85" zoomScaleSheetLayoutView="70" workbookViewId="0">
      <pane xSplit="9" ySplit="4" topLeftCell="J5" activePane="bottomRight" state="frozen"/>
      <selection activeCell="A12" sqref="A12"/>
      <selection pane="topRight" activeCell="A12" sqref="A12"/>
      <selection pane="bottomLeft" activeCell="A12" sqref="A12"/>
      <selection pane="bottomRight" activeCell="E13" sqref="E13"/>
    </sheetView>
  </sheetViews>
  <sheetFormatPr defaultRowHeight="12.75" x14ac:dyDescent="0.2"/>
  <cols>
    <col min="2" max="2" width="1.7109375" customWidth="1"/>
    <col min="4" max="4" width="1.7109375" customWidth="1"/>
    <col min="9" max="9" width="16.28515625" customWidth="1"/>
    <col min="10" max="10" width="2.7109375" customWidth="1"/>
    <col min="11" max="11" width="12.28515625" customWidth="1"/>
    <col min="12" max="12" width="2.7109375" customWidth="1"/>
    <col min="13" max="13" width="12.28515625" customWidth="1"/>
    <col min="14" max="14" width="2.7109375" customWidth="1"/>
    <col min="15" max="15" width="12.28515625" customWidth="1"/>
    <col min="16" max="16" width="2.7109375" customWidth="1"/>
    <col min="17" max="17" width="12.28515625" customWidth="1"/>
    <col min="18" max="18" width="2.7109375" customWidth="1"/>
    <col min="19" max="19" width="12.28515625" customWidth="1"/>
  </cols>
  <sheetData>
    <row r="1" spans="1:19" s="9" customFormat="1" ht="15.75" x14ac:dyDescent="0.25">
      <c r="C1" s="11" t="s">
        <v>86</v>
      </c>
      <c r="K1" s="5" t="s">
        <v>5</v>
      </c>
      <c r="M1" s="5" t="s">
        <v>44</v>
      </c>
      <c r="O1" s="5" t="s">
        <v>50</v>
      </c>
      <c r="Q1" s="5" t="s">
        <v>49</v>
      </c>
      <c r="S1" s="5" t="s">
        <v>48</v>
      </c>
    </row>
    <row r="2" spans="1:19" s="13" customFormat="1" x14ac:dyDescent="0.2">
      <c r="C2" s="14"/>
      <c r="K2" s="4"/>
      <c r="M2" s="4"/>
      <c r="O2" s="4"/>
      <c r="Q2" s="4"/>
      <c r="S2" s="4"/>
    </row>
    <row r="3" spans="1:19" s="10" customFormat="1" ht="25.5" x14ac:dyDescent="0.2">
      <c r="C3" s="276"/>
      <c r="D3" s="276"/>
      <c r="E3" s="276"/>
      <c r="F3" s="276"/>
      <c r="G3" s="276"/>
      <c r="H3" s="276"/>
      <c r="I3" s="276"/>
      <c r="K3" s="10" t="s">
        <v>59</v>
      </c>
      <c r="M3" s="10" t="s">
        <v>59</v>
      </c>
      <c r="O3" s="10" t="s">
        <v>59</v>
      </c>
      <c r="Q3" s="10" t="s">
        <v>59</v>
      </c>
      <c r="S3" s="10" t="s">
        <v>59</v>
      </c>
    </row>
    <row r="4" spans="1:19" s="9" customFormat="1" ht="6" customHeight="1" x14ac:dyDescent="0.2"/>
    <row r="5" spans="1:19" s="9" customFormat="1" ht="6" customHeight="1" x14ac:dyDescent="0.2">
      <c r="C5" s="8"/>
      <c r="D5" s="8"/>
      <c r="E5" s="8"/>
      <c r="F5" s="8"/>
      <c r="G5" s="8"/>
      <c r="H5" s="8"/>
      <c r="I5" s="8"/>
      <c r="K5" s="12"/>
      <c r="M5" s="12"/>
      <c r="O5" s="12"/>
      <c r="Q5" s="12"/>
      <c r="S5" s="12"/>
    </row>
    <row r="6" spans="1:19" s="9" customFormat="1" ht="30" customHeight="1" x14ac:dyDescent="0.25">
      <c r="A6" s="57">
        <v>8</v>
      </c>
      <c r="C6" s="269" t="s">
        <v>163</v>
      </c>
      <c r="D6" s="270"/>
      <c r="E6" s="270"/>
      <c r="F6" s="270"/>
      <c r="G6" s="55" t="s">
        <v>51</v>
      </c>
      <c r="H6" s="8"/>
      <c r="I6" s="56" t="s">
        <v>65</v>
      </c>
      <c r="K6" s="12">
        <f>ROUND(IF(I6="1/2-time",K7,K8),0)</f>
        <v>0</v>
      </c>
      <c r="M6" s="12">
        <f>ROUND(IF(I6="1/2-time",M7,M8),0)</f>
        <v>0</v>
      </c>
      <c r="O6" s="12">
        <f>ROUND(IF(I6="1/2-time",O7,O8),0)</f>
        <v>0</v>
      </c>
      <c r="Q6" s="12">
        <f>ROUND(IF(I6="1/2-time",Q7,Q8),0)</f>
        <v>0</v>
      </c>
      <c r="S6" s="12">
        <f>ROUND(IF(I6="1/2-time",S7,S8),0)</f>
        <v>0</v>
      </c>
    </row>
    <row r="7" spans="1:19" s="9" customFormat="1" ht="15" hidden="1" x14ac:dyDescent="0.2">
      <c r="A7" s="9">
        <v>8</v>
      </c>
      <c r="C7" s="271" t="s">
        <v>53</v>
      </c>
      <c r="D7" s="271"/>
      <c r="E7" s="271"/>
      <c r="F7" s="271"/>
      <c r="G7" s="8"/>
      <c r="H7" s="8"/>
      <c r="I7" s="8" t="s">
        <v>54</v>
      </c>
      <c r="K7" s="12">
        <f>+C13*VLOOKUP(K13,$I$73:$Q$99,5,FALSE)+C15*VLOOKUP(K15,$I$73:$Q$99,5,FALSE)+C17*VLOOKUP(K17,$I$73:$Q$99,5,FALSE)+C19*VLOOKUP(K19,$I$73:$Q$99,9,FALSE)+C21*VLOOKUP(K21,$I$73:$Q$99,9,FALSE)+C23*VLOOKUP(K23,$I$73:$Q$99,9,FALSE)</f>
        <v>0</v>
      </c>
      <c r="M7" s="12">
        <f>+E13*VLOOKUP(M13,$I$73:$Q$99,5,FALSE)+E15*VLOOKUP(M15,$I$73:$Q$99,5,FALSE)+E17*VLOOKUP(M17,$I$73:$Q$99,5,FALSE)+E19*VLOOKUP(M19,$I$73:$Q$99,9,FALSE)+E21*VLOOKUP(M21,$I$73:$Q$99,9,FALSE)+E23*VLOOKUP(M23,$I$73:$Q$99,9,FALSE)</f>
        <v>0</v>
      </c>
      <c r="O7" s="12">
        <f>+F13*VLOOKUP(O13,$I$73:$Q$99,5,FALSE)+F15*VLOOKUP(O15,$I$73:$Q$99,5,FALSE)+F17*VLOOKUP(O17,$I$73:$Q$99,5,FALSE)+F19*VLOOKUP(O19,$I$73:$Q$99,9,FALSE)+F21*VLOOKUP(O21,$I$73:$Q$99,9,FALSE)+F23*VLOOKUP(O23,$I$73:$Q$99,9,FALSE)</f>
        <v>0</v>
      </c>
      <c r="Q7" s="12">
        <f>+G13*VLOOKUP(Q13,$I$73:$Q$99,5,FALSE)+G15*VLOOKUP(Q15,$I$73:$Q$99,5,FALSE)+G17*VLOOKUP(Q17,$I$73:$Q$99,5,FALSE)+G19*VLOOKUP(Q19,$I$73:$Q$99,9,FALSE)+G21*VLOOKUP(Q21,$I$73:$Q$99,9,FALSE)+G23*VLOOKUP(Q23,$I$73:$Q$99,9,FALSE)</f>
        <v>0</v>
      </c>
      <c r="S7" s="12">
        <f>+H13*VLOOKUP(S13,$I$73:$Q$99,5,FALSE)+H15*VLOOKUP(S15,$I$73:$Q$99,5,FALSE)+H17*VLOOKUP(S17,$I$73:$Q$99,5,FALSE)+H19*VLOOKUP(S19,$I$73:$Q$99,9,FALSE)+H21*VLOOKUP(S21,$I$73:$Q$99,9,FALSE)+H23*VLOOKUP(S23,$I$73:$Q$99,9,FALSE)</f>
        <v>0</v>
      </c>
    </row>
    <row r="8" spans="1:19" s="9" customFormat="1" ht="15" hidden="1" x14ac:dyDescent="0.2">
      <c r="A8" s="9">
        <v>8</v>
      </c>
      <c r="C8" s="271" t="s">
        <v>53</v>
      </c>
      <c r="D8" s="271"/>
      <c r="E8" s="271"/>
      <c r="F8" s="271"/>
      <c r="G8" s="8"/>
      <c r="H8" s="8"/>
      <c r="I8" s="8" t="s">
        <v>55</v>
      </c>
      <c r="K8" s="12">
        <f>+C13*VLOOKUP(K13,$I$73:$Q$99,3,FALSE)+C15*VLOOKUP(K15,$I$73:$Q$99,3,FALSE)+C17*VLOOKUP(K17,$I$73:$Q$99,3,FALSE)+C19*VLOOKUP(K19,$I$73:$Q$99,7,FALSE)+C21*VLOOKUP(K21,$I$73:$Q$99,7,FALSE)+C23*VLOOKUP(K23,$I$73:$Q$99,7,FALSE)</f>
        <v>0</v>
      </c>
      <c r="M8" s="12">
        <f>+E13*VLOOKUP(M13,$I$73:$Q$99,3,FALSE)+E15*VLOOKUP(M15,$I$73:$Q$99,3,FALSE)+E17*VLOOKUP(M17,$I$73:$Q$99,3,FALSE)+E19*VLOOKUP(M19,$I$73:$Q$99,7,FALSE)+E21*VLOOKUP(M21,$I$73:$Q$99,7,FALSE)+E23*VLOOKUP(M23,$I$73:$Q$99,7,FALSE)</f>
        <v>0</v>
      </c>
      <c r="O8" s="12">
        <f>+F13*VLOOKUP(O13,$I$73:$Q$99,3,FALSE)+F15*VLOOKUP(O15,$I$73:$Q$99,3,FALSE)+F17*VLOOKUP(O17,$I$73:$Q$99,3,FALSE)+F19*VLOOKUP(O19,$I$73:$Q$99,7,FALSE)+F21*VLOOKUP(O21,$I$73:$Q$99,7,FALSE)+F23*VLOOKUP(O23,$I$73:$Q$99,7,FALSE)</f>
        <v>0</v>
      </c>
      <c r="Q8" s="12">
        <f>+G13*VLOOKUP(Q13,$I$73:$Q$99,3,FALSE)+G15*VLOOKUP(Q15,$I$73:$Q$99,3,FALSE)+G17*VLOOKUP(Q17,$I$73:$Q$99,3,FALSE)+G19*VLOOKUP(Q19,$I$73:$Q$99,7,FALSE)+G21*VLOOKUP(Q21,$I$73:$Q$99,7,FALSE)+G23*VLOOKUP(Q23,$I$73:$Q$99,7,FALSE)</f>
        <v>0</v>
      </c>
      <c r="S8" s="12">
        <f>+H13*VLOOKUP(S13,$I$73:$Q$99,3,FALSE)+H15*VLOOKUP(S15,$I$73:$Q$99,3,FALSE)+H17*VLOOKUP(S17,$I$73:$Q$99,3,FALSE)+H19*VLOOKUP(S19,$I$73:$Q$99,7,FALSE)+H21*VLOOKUP(S21,$I$73:$Q$99,7,FALSE)+H23*VLOOKUP(S23,$I$73:$Q$99,7,FALSE)</f>
        <v>0</v>
      </c>
    </row>
    <row r="9" spans="1:19" s="9" customFormat="1" ht="6" customHeight="1" x14ac:dyDescent="0.2">
      <c r="C9" s="50"/>
      <c r="D9" s="50"/>
      <c r="E9" s="50"/>
      <c r="F9" s="50"/>
      <c r="G9" s="50"/>
      <c r="H9" s="50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s="15" customFormat="1" ht="6" customHeight="1" x14ac:dyDescent="0.2">
      <c r="A10" s="37"/>
      <c r="C10" s="53"/>
      <c r="D10" s="53"/>
      <c r="E10" s="53"/>
      <c r="F10" s="54"/>
      <c r="G10" s="54"/>
      <c r="H10" s="53"/>
      <c r="I10" s="41"/>
      <c r="J10" s="35"/>
      <c r="K10" s="41"/>
      <c r="L10" s="41"/>
      <c r="M10" s="41"/>
      <c r="N10" s="41"/>
      <c r="O10" s="41"/>
      <c r="P10" s="41"/>
      <c r="Q10" s="41"/>
      <c r="R10" s="41"/>
      <c r="S10" s="41"/>
    </row>
    <row r="11" spans="1:19" s="15" customFormat="1" ht="24.95" customHeight="1" x14ac:dyDescent="0.2">
      <c r="A11" s="37"/>
      <c r="C11" s="272" t="s">
        <v>164</v>
      </c>
      <c r="D11" s="273"/>
      <c r="E11" s="273"/>
      <c r="F11" s="273"/>
      <c r="G11" s="273"/>
      <c r="H11" s="274"/>
      <c r="I11" s="41"/>
      <c r="J11" s="35"/>
      <c r="K11" s="41"/>
      <c r="L11" s="41"/>
      <c r="M11" s="41"/>
      <c r="N11" s="41"/>
      <c r="O11" s="41"/>
      <c r="P11" s="41"/>
      <c r="Q11" s="41"/>
      <c r="R11" s="41"/>
      <c r="S11" s="41"/>
    </row>
    <row r="12" spans="1:19" s="13" customFormat="1" ht="12" customHeight="1" x14ac:dyDescent="0.2">
      <c r="C12" s="21" t="s">
        <v>5</v>
      </c>
      <c r="D12" s="21"/>
      <c r="E12" s="21" t="s">
        <v>44</v>
      </c>
      <c r="F12" s="21" t="s">
        <v>50</v>
      </c>
      <c r="G12" s="21" t="s">
        <v>49</v>
      </c>
      <c r="H12" s="21" t="s">
        <v>48</v>
      </c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15" customFormat="1" ht="24.95" customHeight="1" x14ac:dyDescent="0.2">
      <c r="A13" s="266" t="s">
        <v>56</v>
      </c>
      <c r="C13" s="263"/>
      <c r="D13" s="263"/>
      <c r="E13" s="31"/>
      <c r="F13" s="31"/>
      <c r="G13" s="32"/>
      <c r="H13" s="31"/>
      <c r="I13" s="17" t="s">
        <v>7</v>
      </c>
      <c r="K13" s="34" t="s">
        <v>71</v>
      </c>
      <c r="L13" s="17"/>
      <c r="M13" s="34" t="s">
        <v>72</v>
      </c>
      <c r="N13" s="17"/>
      <c r="O13" s="34" t="s">
        <v>73</v>
      </c>
      <c r="P13" s="17"/>
      <c r="Q13" s="34" t="s">
        <v>150</v>
      </c>
      <c r="R13" s="17"/>
      <c r="S13" s="34" t="s">
        <v>156</v>
      </c>
    </row>
    <row r="14" spans="1:19" s="15" customFormat="1" ht="6" customHeight="1" x14ac:dyDescent="0.2">
      <c r="A14" s="267"/>
      <c r="C14" s="25"/>
      <c r="D14" s="25"/>
      <c r="E14" s="26"/>
      <c r="F14" s="26"/>
      <c r="G14" s="26"/>
      <c r="H14" s="26"/>
      <c r="I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5" customFormat="1" ht="24.95" customHeight="1" x14ac:dyDescent="0.2">
      <c r="A15" s="267"/>
      <c r="C15" s="263"/>
      <c r="D15" s="263"/>
      <c r="E15" s="31"/>
      <c r="F15" s="33"/>
      <c r="G15" s="32"/>
      <c r="H15" s="31"/>
      <c r="I15" s="17" t="s">
        <v>57</v>
      </c>
      <c r="K15" s="34" t="s">
        <v>66</v>
      </c>
      <c r="L15" s="17"/>
      <c r="M15" s="34" t="s">
        <v>67</v>
      </c>
      <c r="N15" s="17"/>
      <c r="O15" s="34" t="s">
        <v>68</v>
      </c>
      <c r="P15" s="17"/>
      <c r="Q15" s="34" t="s">
        <v>148</v>
      </c>
      <c r="R15" s="17"/>
      <c r="S15" s="34" t="s">
        <v>152</v>
      </c>
    </row>
    <row r="16" spans="1:19" s="15" customFormat="1" ht="6" customHeight="1" x14ac:dyDescent="0.2">
      <c r="A16" s="267"/>
      <c r="C16" s="25"/>
      <c r="D16" s="25"/>
      <c r="E16" s="26"/>
      <c r="F16" s="26"/>
      <c r="G16" s="26"/>
      <c r="H16" s="26"/>
      <c r="I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s="15" customFormat="1" ht="24.95" customHeight="1" x14ac:dyDescent="0.2">
      <c r="A17" s="267"/>
      <c r="C17" s="263"/>
      <c r="D17" s="263"/>
      <c r="E17" s="31"/>
      <c r="F17" s="33"/>
      <c r="G17" s="32"/>
      <c r="H17" s="31"/>
      <c r="I17" s="17" t="s">
        <v>42</v>
      </c>
      <c r="K17" s="34" t="s">
        <v>69</v>
      </c>
      <c r="L17" s="17"/>
      <c r="M17" s="34" t="s">
        <v>70</v>
      </c>
      <c r="N17" s="17"/>
      <c r="O17" s="34" t="s">
        <v>149</v>
      </c>
      <c r="P17" s="17"/>
      <c r="Q17" s="34" t="s">
        <v>154</v>
      </c>
      <c r="R17" s="17"/>
      <c r="S17" s="34" t="s">
        <v>155</v>
      </c>
    </row>
    <row r="18" spans="1:19" s="15" customFormat="1" ht="12" customHeight="1" x14ac:dyDescent="0.2">
      <c r="C18" s="27"/>
      <c r="D18" s="27"/>
      <c r="E18" s="27"/>
      <c r="F18" s="27"/>
      <c r="G18" s="27"/>
      <c r="H18" s="27"/>
      <c r="I18" s="23"/>
      <c r="J18" s="24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15" customFormat="1" ht="24.95" customHeight="1" x14ac:dyDescent="0.2">
      <c r="A19" s="266" t="s">
        <v>58</v>
      </c>
      <c r="C19" s="263"/>
      <c r="D19" s="263"/>
      <c r="E19" s="31"/>
      <c r="F19" s="31"/>
      <c r="G19" s="32"/>
      <c r="H19" s="31"/>
      <c r="I19" s="17" t="s">
        <v>7</v>
      </c>
      <c r="K19" s="34" t="s">
        <v>71</v>
      </c>
      <c r="L19" s="17"/>
      <c r="M19" s="34" t="s">
        <v>72</v>
      </c>
      <c r="N19" s="17"/>
      <c r="O19" s="34" t="s">
        <v>73</v>
      </c>
      <c r="P19" s="17"/>
      <c r="Q19" s="34" t="s">
        <v>150</v>
      </c>
      <c r="R19" s="17"/>
      <c r="S19" s="34" t="s">
        <v>156</v>
      </c>
    </row>
    <row r="20" spans="1:19" s="15" customFormat="1" ht="6" customHeight="1" x14ac:dyDescent="0.2">
      <c r="A20" s="267"/>
      <c r="C20" s="25"/>
      <c r="D20" s="25"/>
      <c r="E20" s="26"/>
      <c r="F20" s="26"/>
      <c r="G20" s="26"/>
      <c r="H20" s="26"/>
      <c r="I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s="15" customFormat="1" ht="24.95" customHeight="1" x14ac:dyDescent="0.2">
      <c r="A21" s="267"/>
      <c r="C21" s="263"/>
      <c r="D21" s="263"/>
      <c r="E21" s="31"/>
      <c r="F21" s="33"/>
      <c r="G21" s="32"/>
      <c r="H21" s="31"/>
      <c r="I21" s="17" t="s">
        <v>57</v>
      </c>
      <c r="K21" s="34" t="s">
        <v>66</v>
      </c>
      <c r="L21" s="17"/>
      <c r="M21" s="34" t="s">
        <v>67</v>
      </c>
      <c r="N21" s="17"/>
      <c r="O21" s="34" t="s">
        <v>68</v>
      </c>
      <c r="P21" s="17"/>
      <c r="Q21" s="34" t="s">
        <v>148</v>
      </c>
      <c r="R21" s="17"/>
      <c r="S21" s="34" t="s">
        <v>152</v>
      </c>
    </row>
    <row r="22" spans="1:19" s="15" customFormat="1" ht="6" customHeight="1" x14ac:dyDescent="0.2">
      <c r="A22" s="267"/>
      <c r="C22" s="25"/>
      <c r="D22" s="25"/>
      <c r="E22" s="26"/>
      <c r="F22" s="26"/>
      <c r="G22" s="26"/>
      <c r="H22" s="26"/>
      <c r="I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15" customFormat="1" ht="24.95" customHeight="1" x14ac:dyDescent="0.2">
      <c r="A23" s="267"/>
      <c r="C23" s="268"/>
      <c r="D23" s="268"/>
      <c r="E23" s="38"/>
      <c r="F23" s="39"/>
      <c r="G23" s="40"/>
      <c r="H23" s="38"/>
      <c r="I23" s="226" t="s">
        <v>42</v>
      </c>
      <c r="K23" s="34" t="s">
        <v>69</v>
      </c>
      <c r="L23" s="17"/>
      <c r="M23" s="34" t="s">
        <v>70</v>
      </c>
      <c r="N23" s="17"/>
      <c r="O23" s="34" t="s">
        <v>149</v>
      </c>
      <c r="P23" s="17"/>
      <c r="Q23" s="34" t="s">
        <v>154</v>
      </c>
      <c r="R23" s="17"/>
      <c r="S23" s="34" t="s">
        <v>155</v>
      </c>
    </row>
    <row r="24" spans="1:19" s="9" customFormat="1" ht="6" customHeight="1" x14ac:dyDescent="0.2">
      <c r="C24" s="50"/>
      <c r="D24" s="50"/>
      <c r="E24" s="50"/>
      <c r="F24" s="50"/>
      <c r="G24" s="50"/>
      <c r="H24" s="50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s="30" customFormat="1" ht="6" customHeight="1" x14ac:dyDescent="0.2"/>
    <row r="26" spans="1:19" s="9" customFormat="1" ht="30" customHeight="1" x14ac:dyDescent="0.25">
      <c r="A26" s="57">
        <v>8</v>
      </c>
      <c r="C26" s="269" t="s">
        <v>162</v>
      </c>
      <c r="D26" s="270"/>
      <c r="E26" s="270"/>
      <c r="F26" s="270"/>
      <c r="G26" s="55" t="s">
        <v>51</v>
      </c>
      <c r="H26" s="8"/>
      <c r="I26" s="56" t="s">
        <v>52</v>
      </c>
      <c r="K26" s="12">
        <f>ROUND(IF($I$26="1/2-time",K27,K28),0)</f>
        <v>0</v>
      </c>
      <c r="M26" s="12">
        <f>ROUND(IF($I$26="1/2-time",M27,M28),0)</f>
        <v>0</v>
      </c>
      <c r="O26" s="12">
        <f>ROUND(IF($I$26="1/2-time",O27,O28),0)</f>
        <v>0</v>
      </c>
      <c r="Q26" s="12">
        <f>ROUND(IF($I$26="1/2-time",Q27,Q28),0)</f>
        <v>0</v>
      </c>
      <c r="S26" s="12">
        <f>ROUND(IF($I$26="1/2-time",S27,S28),0)</f>
        <v>0</v>
      </c>
    </row>
    <row r="27" spans="1:19" s="9" customFormat="1" ht="15" hidden="1" x14ac:dyDescent="0.2">
      <c r="A27" s="9">
        <v>8</v>
      </c>
      <c r="C27" s="271" t="s">
        <v>53</v>
      </c>
      <c r="D27" s="271"/>
      <c r="E27" s="271"/>
      <c r="F27" s="271"/>
      <c r="G27" s="8"/>
      <c r="H27" s="8"/>
      <c r="I27" s="8" t="s">
        <v>54</v>
      </c>
      <c r="K27" s="12">
        <f>+C33*VLOOKUP(K33,$I$103:$Q$129,5,FALSE)+C35*VLOOKUP(K35,$I$103:$Q$129,5,FALSE)+C37*VLOOKUP(K37,$I$103:$Q$129,5,FALSE)+C39*VLOOKUP(K39,$I$103:$Q$129,9,FALSE)+C41*VLOOKUP(K41,$I$103:$Q$129,9,FALSE)+C43*VLOOKUP(K43,$I$103:$Q$129,9,FALSE)</f>
        <v>0</v>
      </c>
      <c r="L27" s="12"/>
      <c r="M27" s="12">
        <f>+E33*VLOOKUP(M33,$I$103:$Q$129,5,FALSE)+E35*VLOOKUP(M35,$I$103:$Q$129,5,FALSE)+E37*VLOOKUP(M37,$I$103:$Q$129,5,FALSE)+E39*VLOOKUP(M39,$I$103:$Q$129,9,FALSE)+E41*VLOOKUP(M41,$I$103:$Q$129,9,FALSE)+E43*VLOOKUP(M43,$I$103:$Q$129,9,FALSE)</f>
        <v>0</v>
      </c>
      <c r="N27" s="12"/>
      <c r="O27" s="12">
        <f>+F33*VLOOKUP(O33,$I$103:$Q$129,5,FALSE)+F35*VLOOKUP(O35,$I$103:$Q$129,5,FALSE)+F37*VLOOKUP(O37,$I$103:$Q$129,5,FALSE)+F39*VLOOKUP(O39,$I$103:$Q$129,9,FALSE)+F41*VLOOKUP(O41,$I$103:$Q$129,9,FALSE)+F43*VLOOKUP(O43,$I$103:$Q$129,9,FALSE)</f>
        <v>0</v>
      </c>
      <c r="P27" s="12"/>
      <c r="Q27" s="12">
        <f>+G33*VLOOKUP(Q33,$I$103:$Q$129,5,FALSE)+G35*VLOOKUP(Q35,$I$103:$Q$129,5,FALSE)+G37*VLOOKUP(Q37,$I$103:$Q$129,5,FALSE)+G39*VLOOKUP(Q39,$I$103:$Q$129,9,FALSE)+G41*VLOOKUP(Q41,$I$103:$Q$129,9,FALSE)+G43*VLOOKUP(Q43,$I$103:$Q$129,9,FALSE)</f>
        <v>0</v>
      </c>
      <c r="R27" s="12"/>
      <c r="S27" s="12">
        <f>+H33*VLOOKUP(S33,$I$103:$Q$129,5,FALSE)+H35*VLOOKUP(S35,$I$103:$Q$129,5,FALSE)+H37*VLOOKUP(S37,$I$103:$Q$129,5,FALSE)+H39*VLOOKUP(S39,$I$103:$Q$129,9,FALSE)+H41*VLOOKUP(S41,$I$103:$Q$129,9,FALSE)+H43*VLOOKUP(S43,$I$103:$Q$129,9,FALSE)</f>
        <v>0</v>
      </c>
    </row>
    <row r="28" spans="1:19" s="9" customFormat="1" ht="18" hidden="1" customHeight="1" x14ac:dyDescent="0.2">
      <c r="A28" s="9">
        <v>8</v>
      </c>
      <c r="C28" s="271" t="s">
        <v>53</v>
      </c>
      <c r="D28" s="271"/>
      <c r="E28" s="271"/>
      <c r="F28" s="271"/>
      <c r="G28" s="8"/>
      <c r="H28" s="8"/>
      <c r="I28" s="8" t="s">
        <v>55</v>
      </c>
      <c r="K28" s="12">
        <f>+C33*VLOOKUP(K33,$I$103:$Q$129,3,FALSE)+C35*VLOOKUP(K35,$I$103:$Q$129,3,FALSE)+C37*VLOOKUP(K37,$I$103:$Q$129,3,FALSE)+C39*VLOOKUP(K39,$I$103:$Q$129,7,FALSE)+C41*VLOOKUP(K41,$I$103:$Q$129,7,FALSE)+C43*VLOOKUP(K43,$I$103:$Q$129,7,FALSE)</f>
        <v>0</v>
      </c>
      <c r="M28" s="12">
        <f>+E33*VLOOKUP(M33,$I$103:$Q$129,3,FALSE)+E35*VLOOKUP(M35,$I$103:$Q$129,3,FALSE)+E37*VLOOKUP(M37,$I$103:$Q$129,3,FALSE)+E39*VLOOKUP(M39,$I$103:$Q$129,7,FALSE)+E41*VLOOKUP(M41,$I$103:$Q$129,7,FALSE)+E43*VLOOKUP(M43,$I$103:$Q$129,7,FALSE)</f>
        <v>0</v>
      </c>
      <c r="O28" s="12">
        <f>+F33*VLOOKUP(O33,$I$103:$Q$129,3,FALSE)+F35*VLOOKUP(O35,$I$103:$Q$129,3,FALSE)+F37*VLOOKUP(O37,$I$103:$Q$129,3,FALSE)+F39*VLOOKUP(O39,$I$103:$Q$129,7,FALSE)+F41*VLOOKUP(O41,$I$103:$Q$129,7,FALSE)+F43*VLOOKUP(O43,$I$103:$Q$129,7,FALSE)</f>
        <v>0</v>
      </c>
      <c r="Q28" s="12">
        <f>+G33*VLOOKUP(Q33,$I$103:$Q$129,3,FALSE)+G35*VLOOKUP(Q35,$I$103:$Q$129,3,FALSE)+G37*VLOOKUP(Q37,$I$103:$Q$129,3,FALSE)+G39*VLOOKUP(Q39,$I$103:$Q$129,7,FALSE)+G41*VLOOKUP(Q41,$I$103:$Q$129,7,FALSE)+G43*VLOOKUP(Q43,$I$103:$Q$129,7,FALSE)</f>
        <v>0</v>
      </c>
      <c r="S28" s="12">
        <f>+H33*VLOOKUP(S33,$I$103:$Q$129,3,FALSE)+H35*VLOOKUP(S35,$I$103:$Q$129,3,FALSE)+H37*VLOOKUP(S37,$I$103:$Q$129,3,FALSE)+H39*VLOOKUP(S39,$I$103:$Q$129,7,FALSE)+H41*VLOOKUP(S41,$I$103:$Q$129,7,FALSE)+H43*VLOOKUP(S43,$I$103:$Q$129,7,FALSE)</f>
        <v>0</v>
      </c>
    </row>
    <row r="29" spans="1:19" s="9" customFormat="1" ht="6" customHeight="1" x14ac:dyDescent="0.2">
      <c r="C29" s="50"/>
      <c r="D29" s="50"/>
      <c r="E29" s="50"/>
      <c r="F29" s="50"/>
      <c r="G29" s="50"/>
      <c r="H29" s="50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s="15" customFormat="1" ht="6" customHeight="1" x14ac:dyDescent="0.2">
      <c r="A30" s="37"/>
      <c r="C30" s="53"/>
      <c r="D30" s="53"/>
      <c r="E30" s="53"/>
      <c r="F30" s="54"/>
      <c r="G30" s="54"/>
      <c r="H30" s="53"/>
      <c r="I30" s="41"/>
      <c r="J30" s="35"/>
      <c r="K30" s="41"/>
      <c r="L30" s="41"/>
      <c r="M30" s="41"/>
      <c r="N30" s="41"/>
      <c r="O30" s="41"/>
      <c r="P30" s="41"/>
      <c r="Q30" s="41"/>
      <c r="R30" s="41"/>
      <c r="S30" s="41"/>
    </row>
    <row r="31" spans="1:19" s="15" customFormat="1" ht="24.95" customHeight="1" x14ac:dyDescent="0.2">
      <c r="A31" s="29"/>
      <c r="B31" s="35"/>
      <c r="C31" s="272" t="s">
        <v>161</v>
      </c>
      <c r="D31" s="273"/>
      <c r="E31" s="273"/>
      <c r="F31" s="273"/>
      <c r="G31" s="273"/>
      <c r="H31" s="274"/>
      <c r="I31" s="41"/>
      <c r="J31" s="35"/>
      <c r="K31" s="12"/>
      <c r="L31" s="41"/>
      <c r="M31" s="12"/>
      <c r="N31" s="30"/>
      <c r="O31" s="12"/>
      <c r="P31" s="30"/>
      <c r="Q31" s="12"/>
      <c r="R31" s="30"/>
      <c r="S31" s="12"/>
    </row>
    <row r="32" spans="1:19" s="13" customFormat="1" ht="12" customHeight="1" x14ac:dyDescent="0.2">
      <c r="A32" s="36"/>
      <c r="B32" s="36"/>
      <c r="C32" s="42" t="s">
        <v>5</v>
      </c>
      <c r="D32" s="42"/>
      <c r="E32" s="42" t="s">
        <v>44</v>
      </c>
      <c r="F32" s="42" t="s">
        <v>50</v>
      </c>
      <c r="G32" s="42" t="s">
        <v>49</v>
      </c>
      <c r="H32" s="42" t="s">
        <v>48</v>
      </c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s="15" customFormat="1" ht="24.95" customHeight="1" x14ac:dyDescent="0.2">
      <c r="A33" s="261" t="s">
        <v>56</v>
      </c>
      <c r="B33" s="35"/>
      <c r="C33" s="264"/>
      <c r="D33" s="265"/>
      <c r="E33" s="31"/>
      <c r="F33" s="31"/>
      <c r="G33" s="32"/>
      <c r="H33" s="31"/>
      <c r="I33" s="41" t="s">
        <v>7</v>
      </c>
      <c r="J33" s="35"/>
      <c r="K33" s="34" t="s">
        <v>71</v>
      </c>
      <c r="L33" s="41"/>
      <c r="M33" s="34" t="s">
        <v>72</v>
      </c>
      <c r="N33" s="41"/>
      <c r="O33" s="34" t="s">
        <v>73</v>
      </c>
      <c r="P33" s="41"/>
      <c r="Q33" s="34" t="s">
        <v>150</v>
      </c>
      <c r="R33" s="41"/>
      <c r="S33" s="34" t="s">
        <v>156</v>
      </c>
    </row>
    <row r="34" spans="1:19" s="15" customFormat="1" ht="6" customHeight="1" x14ac:dyDescent="0.2">
      <c r="A34" s="262"/>
      <c r="B34" s="35"/>
      <c r="C34" s="48"/>
      <c r="D34" s="48"/>
      <c r="E34" s="49"/>
      <c r="F34" s="49"/>
      <c r="G34" s="49"/>
      <c r="H34" s="49"/>
      <c r="I34" s="41"/>
      <c r="J34" s="35"/>
      <c r="K34" s="41"/>
      <c r="L34" s="41"/>
      <c r="M34" s="41"/>
      <c r="N34" s="41"/>
      <c r="O34" s="41"/>
      <c r="P34" s="41"/>
      <c r="Q34" s="41"/>
      <c r="R34" s="41"/>
      <c r="S34" s="41"/>
    </row>
    <row r="35" spans="1:19" s="15" customFormat="1" ht="24.95" customHeight="1" x14ac:dyDescent="0.2">
      <c r="A35" s="262"/>
      <c r="B35" s="35"/>
      <c r="C35" s="263"/>
      <c r="D35" s="263"/>
      <c r="E35" s="31"/>
      <c r="F35" s="33"/>
      <c r="G35" s="32"/>
      <c r="H35" s="31"/>
      <c r="I35" s="41" t="s">
        <v>57</v>
      </c>
      <c r="J35" s="35"/>
      <c r="K35" s="34" t="s">
        <v>66</v>
      </c>
      <c r="L35" s="41"/>
      <c r="M35" s="34" t="s">
        <v>67</v>
      </c>
      <c r="N35" s="41"/>
      <c r="O35" s="34" t="s">
        <v>68</v>
      </c>
      <c r="P35" s="41"/>
      <c r="Q35" s="34" t="s">
        <v>148</v>
      </c>
      <c r="R35" s="41"/>
      <c r="S35" s="34" t="s">
        <v>152</v>
      </c>
    </row>
    <row r="36" spans="1:19" s="15" customFormat="1" ht="6" customHeight="1" x14ac:dyDescent="0.2">
      <c r="A36" s="262"/>
      <c r="B36" s="35"/>
      <c r="C36" s="48"/>
      <c r="D36" s="48"/>
      <c r="E36" s="49"/>
      <c r="F36" s="49"/>
      <c r="G36" s="49"/>
      <c r="H36" s="49"/>
      <c r="I36" s="41"/>
      <c r="J36" s="35"/>
      <c r="K36" s="41"/>
      <c r="L36" s="41"/>
      <c r="M36" s="41"/>
      <c r="N36" s="41"/>
      <c r="O36" s="41"/>
      <c r="P36" s="41"/>
      <c r="Q36" s="41"/>
      <c r="R36" s="41"/>
      <c r="S36" s="41"/>
    </row>
    <row r="37" spans="1:19" s="15" customFormat="1" ht="24.95" customHeight="1" x14ac:dyDescent="0.2">
      <c r="A37" s="262"/>
      <c r="B37" s="35"/>
      <c r="C37" s="263"/>
      <c r="D37" s="263"/>
      <c r="E37" s="31"/>
      <c r="F37" s="33"/>
      <c r="G37" s="32"/>
      <c r="H37" s="31"/>
      <c r="I37" s="41" t="s">
        <v>42</v>
      </c>
      <c r="J37" s="35"/>
      <c r="K37" s="34" t="s">
        <v>69</v>
      </c>
      <c r="L37" s="41"/>
      <c r="M37" s="34" t="s">
        <v>70</v>
      </c>
      <c r="N37" s="41"/>
      <c r="O37" s="34" t="s">
        <v>149</v>
      </c>
      <c r="P37" s="41"/>
      <c r="Q37" s="34" t="s">
        <v>154</v>
      </c>
      <c r="R37" s="41"/>
      <c r="S37" s="34" t="s">
        <v>155</v>
      </c>
    </row>
    <row r="38" spans="1:19" s="15" customFormat="1" ht="12" customHeight="1" x14ac:dyDescent="0.2">
      <c r="A38" s="35"/>
      <c r="B38" s="35"/>
      <c r="C38" s="44" t="s">
        <v>5</v>
      </c>
      <c r="D38" s="44"/>
      <c r="E38" s="44" t="s">
        <v>44</v>
      </c>
      <c r="F38" s="44" t="s">
        <v>50</v>
      </c>
      <c r="G38" s="44" t="s">
        <v>49</v>
      </c>
      <c r="H38" s="44" t="s">
        <v>48</v>
      </c>
      <c r="I38" s="45"/>
      <c r="J38" s="46"/>
      <c r="K38" s="47"/>
      <c r="L38" s="47"/>
      <c r="M38" s="47"/>
      <c r="N38" s="47"/>
      <c r="O38" s="47"/>
      <c r="P38" s="47"/>
      <c r="Q38" s="47"/>
      <c r="R38" s="47"/>
      <c r="S38" s="47"/>
    </row>
    <row r="39" spans="1:19" s="15" customFormat="1" ht="24.95" customHeight="1" x14ac:dyDescent="0.2">
      <c r="A39" s="261" t="s">
        <v>58</v>
      </c>
      <c r="B39" s="35"/>
      <c r="C39" s="263"/>
      <c r="D39" s="263"/>
      <c r="E39" s="31"/>
      <c r="F39" s="31"/>
      <c r="G39" s="32"/>
      <c r="H39" s="31"/>
      <c r="I39" s="41" t="s">
        <v>7</v>
      </c>
      <c r="J39" s="35"/>
      <c r="K39" s="34" t="s">
        <v>71</v>
      </c>
      <c r="L39" s="41"/>
      <c r="M39" s="34" t="s">
        <v>72</v>
      </c>
      <c r="N39" s="41"/>
      <c r="O39" s="34" t="s">
        <v>73</v>
      </c>
      <c r="P39" s="41"/>
      <c r="Q39" s="34" t="s">
        <v>150</v>
      </c>
      <c r="R39" s="41"/>
      <c r="S39" s="34" t="s">
        <v>156</v>
      </c>
    </row>
    <row r="40" spans="1:19" s="15" customFormat="1" ht="6" customHeight="1" x14ac:dyDescent="0.2">
      <c r="A40" s="262"/>
      <c r="B40" s="35"/>
      <c r="C40" s="48"/>
      <c r="D40" s="48"/>
      <c r="E40" s="49"/>
      <c r="F40" s="49"/>
      <c r="G40" s="49"/>
      <c r="H40" s="49"/>
      <c r="I40" s="41"/>
      <c r="J40" s="35"/>
      <c r="K40" s="41"/>
      <c r="L40" s="41"/>
      <c r="M40" s="41"/>
      <c r="N40" s="41"/>
      <c r="O40" s="41"/>
      <c r="P40" s="41"/>
      <c r="Q40" s="41"/>
      <c r="R40" s="41"/>
      <c r="S40" s="41"/>
    </row>
    <row r="41" spans="1:19" s="15" customFormat="1" ht="24.95" customHeight="1" x14ac:dyDescent="0.2">
      <c r="A41" s="262"/>
      <c r="B41" s="35"/>
      <c r="C41" s="263"/>
      <c r="D41" s="263"/>
      <c r="E41" s="31"/>
      <c r="F41" s="33"/>
      <c r="G41" s="32"/>
      <c r="H41" s="31"/>
      <c r="I41" s="41" t="s">
        <v>57</v>
      </c>
      <c r="J41" s="35"/>
      <c r="K41" s="34" t="s">
        <v>66</v>
      </c>
      <c r="L41" s="41"/>
      <c r="M41" s="34" t="s">
        <v>67</v>
      </c>
      <c r="N41" s="41"/>
      <c r="O41" s="34" t="s">
        <v>68</v>
      </c>
      <c r="P41" s="41"/>
      <c r="Q41" s="34" t="s">
        <v>148</v>
      </c>
      <c r="R41" s="41"/>
      <c r="S41" s="34" t="s">
        <v>152</v>
      </c>
    </row>
    <row r="42" spans="1:19" s="15" customFormat="1" ht="6" customHeight="1" x14ac:dyDescent="0.2">
      <c r="A42" s="262"/>
      <c r="B42" s="35"/>
      <c r="C42" s="48"/>
      <c r="D42" s="48"/>
      <c r="E42" s="49"/>
      <c r="F42" s="49"/>
      <c r="G42" s="49"/>
      <c r="H42" s="49"/>
      <c r="I42" s="41"/>
      <c r="J42" s="35"/>
      <c r="K42" s="41"/>
      <c r="L42" s="41"/>
      <c r="M42" s="41"/>
      <c r="N42" s="41"/>
      <c r="O42" s="41"/>
      <c r="P42" s="41"/>
      <c r="Q42" s="41"/>
      <c r="R42" s="41"/>
      <c r="S42" s="41"/>
    </row>
    <row r="43" spans="1:19" s="15" customFormat="1" ht="24.95" customHeight="1" x14ac:dyDescent="0.2">
      <c r="A43" s="262"/>
      <c r="B43" s="35"/>
      <c r="C43" s="263"/>
      <c r="D43" s="263"/>
      <c r="E43" s="31"/>
      <c r="F43" s="33"/>
      <c r="G43" s="32"/>
      <c r="H43" s="31"/>
      <c r="I43" s="41" t="s">
        <v>42</v>
      </c>
      <c r="J43" s="35"/>
      <c r="K43" s="34" t="s">
        <v>69</v>
      </c>
      <c r="L43" s="41"/>
      <c r="M43" s="34" t="s">
        <v>70</v>
      </c>
      <c r="N43" s="41"/>
      <c r="O43" s="34" t="s">
        <v>149</v>
      </c>
      <c r="P43" s="41"/>
      <c r="Q43" s="34" t="s">
        <v>154</v>
      </c>
      <c r="R43" s="41"/>
      <c r="S43" s="34" t="s">
        <v>155</v>
      </c>
    </row>
    <row r="44" spans="1:19" s="9" customFormat="1" ht="6" customHeight="1" x14ac:dyDescent="0.2"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s="30" customFormat="1" ht="6" customHeight="1" x14ac:dyDescent="0.2"/>
    <row r="46" spans="1:19" s="9" customFormat="1" ht="30" customHeight="1" x14ac:dyDescent="0.25">
      <c r="A46" s="57">
        <v>8</v>
      </c>
      <c r="C46" s="269" t="s">
        <v>160</v>
      </c>
      <c r="D46" s="270"/>
      <c r="E46" s="270"/>
      <c r="F46" s="270"/>
      <c r="G46" s="55" t="s">
        <v>51</v>
      </c>
      <c r="H46" s="213"/>
      <c r="I46" s="56" t="s">
        <v>52</v>
      </c>
      <c r="K46" s="12">
        <f>ROUND(IF($I$46="1/2-time",K47,K48),0)</f>
        <v>0</v>
      </c>
      <c r="M46" s="12">
        <f>ROUND(IF($I$46="1/2-time",M47,M48),0)</f>
        <v>0</v>
      </c>
      <c r="O46" s="12">
        <f>ROUND(IF($I$46="1/2-time",O47,O48),0)</f>
        <v>0</v>
      </c>
      <c r="Q46" s="12">
        <f>ROUND(IF($I$46="1/2-time",Q47,Q48),0)</f>
        <v>0</v>
      </c>
      <c r="S46" s="12">
        <f>ROUND(IF($I$46="1/2-time",S47,S48),0)</f>
        <v>0</v>
      </c>
    </row>
    <row r="47" spans="1:19" s="9" customFormat="1" ht="15" hidden="1" x14ac:dyDescent="0.2">
      <c r="A47" s="9">
        <v>8</v>
      </c>
      <c r="C47" s="271" t="s">
        <v>53</v>
      </c>
      <c r="D47" s="271"/>
      <c r="E47" s="271"/>
      <c r="F47" s="271"/>
      <c r="G47" s="213"/>
      <c r="H47" s="213"/>
      <c r="I47" s="213" t="s">
        <v>54</v>
      </c>
      <c r="K47" s="12">
        <f>+C53*VLOOKUP(K53,$I$133:$Q$159,5,FALSE)+C55*VLOOKUP(K55,$I$133:$Q$159,5,FALSE)+C57*VLOOKUP(K57,$I$133:$Q$159,5,FALSE)+C59*VLOOKUP(K59,$I$133:$Q$159,9,FALSE)+C61*VLOOKUP(K61,$I$133:$Q$159,9,FALSE)+C63*VLOOKUP(K63,$I$133:$Q$159,9,FALSE)</f>
        <v>0</v>
      </c>
      <c r="L47" s="12"/>
      <c r="M47" s="12">
        <f>+E53*VLOOKUP(M53,$I$133:$Q$159,5,FALSE)+E55*VLOOKUP(M55,$I$133:$Q$159,5,FALSE)+E57*VLOOKUP(M57,$I$133:$Q$159,5,FALSE)+E59*VLOOKUP(M59,$I$133:$Q$159,9,FALSE)+E61*VLOOKUP(M61,$I$133:$Q$159,9,FALSE)+E63*VLOOKUP(M63,$I$133:$Q$159,9,FALSE)</f>
        <v>0</v>
      </c>
      <c r="N47" s="12"/>
      <c r="O47" s="12">
        <f>+F53*VLOOKUP(O53,$I$133:$Q$159,5,FALSE)+F55*VLOOKUP(O55,$I$133:$Q$159,5,FALSE)+F57*VLOOKUP(O57,$I$133:$Q$159,5,FALSE)+F59*VLOOKUP(O59,$I$133:$Q$159,9,FALSE)+F61*VLOOKUP(O61,$I$133:$Q$159,9,FALSE)+F63*VLOOKUP(O63,$I$133:$Q$159,9,FALSE)</f>
        <v>0</v>
      </c>
      <c r="P47" s="12"/>
      <c r="Q47" s="12">
        <f>+G53*VLOOKUP(Q53,$I$133:$Q$159,5,FALSE)+G55*VLOOKUP(Q55,$I$133:$Q$159,5,FALSE)+G57*VLOOKUP(Q57,$I$133:$Q$159,5,FALSE)+G59*VLOOKUP(Q59,$I$133:$Q$159,9,FALSE)+G61*VLOOKUP(Q61,$I$133:$Q$159,9,FALSE)+G63*VLOOKUP(Q63,$I$133:$Q$159,9,FALSE)</f>
        <v>0</v>
      </c>
      <c r="R47" s="12"/>
      <c r="S47" s="12">
        <f>+H53*VLOOKUP(S53,$I$133:$Q$159,5,FALSE)+H55*VLOOKUP(S55,$I$133:$Q$159,5,FALSE)+H57*VLOOKUP(S57,$I$133:$Q$159,5,FALSE)+H59*VLOOKUP(S59,$I$133:$Q$159,9,FALSE)+H61*VLOOKUP(S61,$I$133:$Q$159,9,FALSE)+H63*VLOOKUP(S63,$I$133:$Q$159,9,FALSE)</f>
        <v>0</v>
      </c>
    </row>
    <row r="48" spans="1:19" s="9" customFormat="1" ht="18" hidden="1" customHeight="1" x14ac:dyDescent="0.2">
      <c r="A48" s="9">
        <v>8</v>
      </c>
      <c r="C48" s="271" t="s">
        <v>53</v>
      </c>
      <c r="D48" s="271"/>
      <c r="E48" s="271"/>
      <c r="F48" s="271"/>
      <c r="G48" s="213"/>
      <c r="H48" s="213"/>
      <c r="I48" s="213" t="s">
        <v>55</v>
      </c>
      <c r="K48" s="12">
        <f>+C53*VLOOKUP(K53,$I$133:$Q$159,3,FALSE)+C55*VLOOKUP(K55,$I$133:$Q$159,3,FALSE)+C57*VLOOKUP(K57,$I$133:$Q$159,3,FALSE)+C59*VLOOKUP(K59,$I$133:$Q$159,7,FALSE)+C61*VLOOKUP(K61,$I$133:$Q$159,7,FALSE)+C63*VLOOKUP(K63,$I$133:$Q$159,7,FALSE)</f>
        <v>0</v>
      </c>
      <c r="M48" s="12">
        <f>+E53*VLOOKUP(M53,$I$133:$Q$159,3,FALSE)+E55*VLOOKUP(M55,$I$133:$Q$159,3,FALSE)+E57*VLOOKUP(M57,$I$133:$Q$159,3,FALSE)+E59*VLOOKUP(M59,$I$133:$Q$159,7,FALSE)+E61*VLOOKUP(M61,$I$133:$Q$159,7,FALSE)+E63*VLOOKUP(M63,$I$133:$Q$159,7,FALSE)</f>
        <v>0</v>
      </c>
      <c r="O48" s="12">
        <f>+F53*VLOOKUP(O53,$I$133:$Q$159,3,FALSE)+F55*VLOOKUP(O55,$I$133:$Q$159,3,FALSE)+F57*VLOOKUP(O57,$I$133:$Q$159,3,FALSE)+F59*VLOOKUP(O59,$I$133:$Q$159,7,FALSE)+F61*VLOOKUP(O61,$I$133:$Q$159,7,FALSE)+F63*VLOOKUP(O63,$I$133:$Q$159,7,FALSE)</f>
        <v>0</v>
      </c>
      <c r="Q48" s="12">
        <f>+G53*VLOOKUP(Q53,$I$133:$Q$159,3,FALSE)+G55*VLOOKUP(Q55,$I$133:$Q$159,3,FALSE)+G57*VLOOKUP(Q57,$I$133:$Q$159,3,FALSE)+G59*VLOOKUP(Q59,$I$133:$Q$159,7,FALSE)+G61*VLOOKUP(Q61,$I$133:$Q$159,7,FALSE)+G63*VLOOKUP(Q63,$I$133:$Q$159,7,FALSE)</f>
        <v>0</v>
      </c>
      <c r="S48" s="12">
        <f>+H53*VLOOKUP(S53,$I$133:$Q$159,3,FALSE)+H55*VLOOKUP(S55,$I$133:$Q$159,3,FALSE)+H57*VLOOKUP(S57,$I$133:$Q$159,3,FALSE)+H59*VLOOKUP(S59,$I$133:$Q$159,7,FALSE)+H61*VLOOKUP(S61,$I$133:$Q$159,7,FALSE)+H63*VLOOKUP(S63,$I$133:$Q$159,7,FALSE)</f>
        <v>0</v>
      </c>
    </row>
    <row r="49" spans="1:19" s="9" customFormat="1" ht="6" customHeight="1" x14ac:dyDescent="0.2">
      <c r="C49" s="50"/>
      <c r="D49" s="50"/>
      <c r="E49" s="50"/>
      <c r="F49" s="50"/>
      <c r="G49" s="50"/>
      <c r="H49" s="50"/>
      <c r="I49" s="51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s="15" customFormat="1" ht="6" customHeight="1" x14ac:dyDescent="0.2">
      <c r="A50" s="37"/>
      <c r="C50" s="53"/>
      <c r="D50" s="53"/>
      <c r="E50" s="53"/>
      <c r="F50" s="54"/>
      <c r="G50" s="54"/>
      <c r="H50" s="53"/>
      <c r="I50" s="41"/>
      <c r="J50" s="35"/>
      <c r="K50" s="41"/>
      <c r="L50" s="41"/>
      <c r="M50" s="41"/>
      <c r="N50" s="41"/>
      <c r="O50" s="41"/>
      <c r="P50" s="41"/>
      <c r="Q50" s="41"/>
      <c r="R50" s="41"/>
      <c r="S50" s="41"/>
    </row>
    <row r="51" spans="1:19" s="15" customFormat="1" ht="24.95" customHeight="1" x14ac:dyDescent="0.2">
      <c r="A51" s="29"/>
      <c r="B51" s="35"/>
      <c r="C51" s="272" t="s">
        <v>151</v>
      </c>
      <c r="D51" s="273"/>
      <c r="E51" s="273"/>
      <c r="F51" s="273"/>
      <c r="G51" s="273"/>
      <c r="H51" s="274"/>
      <c r="I51" s="41"/>
      <c r="J51" s="35"/>
      <c r="K51" s="12"/>
      <c r="L51" s="41"/>
      <c r="M51" s="12"/>
      <c r="N51" s="30"/>
      <c r="O51" s="12"/>
      <c r="P51" s="30"/>
      <c r="Q51" s="12"/>
      <c r="R51" s="30"/>
      <c r="S51" s="12"/>
    </row>
    <row r="52" spans="1:19" s="13" customFormat="1" ht="12" customHeight="1" x14ac:dyDescent="0.2">
      <c r="A52" s="36"/>
      <c r="B52" s="36"/>
      <c r="C52" s="42" t="s">
        <v>5</v>
      </c>
      <c r="D52" s="42"/>
      <c r="E52" s="42" t="s">
        <v>44</v>
      </c>
      <c r="F52" s="42" t="s">
        <v>50</v>
      </c>
      <c r="G52" s="42" t="s">
        <v>49</v>
      </c>
      <c r="H52" s="42" t="s">
        <v>48</v>
      </c>
      <c r="I52" s="42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s="15" customFormat="1" ht="24.95" customHeight="1" x14ac:dyDescent="0.2">
      <c r="A53" s="261" t="s">
        <v>56</v>
      </c>
      <c r="B53" s="35"/>
      <c r="C53" s="264"/>
      <c r="D53" s="265"/>
      <c r="E53" s="214"/>
      <c r="F53" s="214"/>
      <c r="G53" s="32"/>
      <c r="H53" s="214"/>
      <c r="I53" s="41" t="s">
        <v>7</v>
      </c>
      <c r="J53" s="35"/>
      <c r="K53" s="34" t="s">
        <v>71</v>
      </c>
      <c r="L53" s="41"/>
      <c r="M53" s="34" t="s">
        <v>72</v>
      </c>
      <c r="N53" s="41"/>
      <c r="O53" s="34" t="s">
        <v>73</v>
      </c>
      <c r="P53" s="41"/>
      <c r="Q53" s="34" t="s">
        <v>150</v>
      </c>
      <c r="R53" s="41"/>
      <c r="S53" s="34" t="s">
        <v>156</v>
      </c>
    </row>
    <row r="54" spans="1:19" s="15" customFormat="1" ht="6" customHeight="1" x14ac:dyDescent="0.2">
      <c r="A54" s="262"/>
      <c r="B54" s="35"/>
      <c r="C54" s="48">
        <v>1</v>
      </c>
      <c r="D54" s="48"/>
      <c r="E54" s="49"/>
      <c r="F54" s="49"/>
      <c r="G54" s="49"/>
      <c r="H54" s="49"/>
      <c r="I54" s="41"/>
      <c r="J54" s="35"/>
      <c r="K54" s="41"/>
      <c r="L54" s="41"/>
      <c r="M54" s="41"/>
      <c r="N54" s="41"/>
      <c r="O54" s="41"/>
      <c r="P54" s="41"/>
      <c r="Q54" s="41"/>
      <c r="R54" s="41"/>
      <c r="S54" s="41"/>
    </row>
    <row r="55" spans="1:19" s="15" customFormat="1" ht="24.95" customHeight="1" x14ac:dyDescent="0.2">
      <c r="A55" s="262"/>
      <c r="B55" s="35"/>
      <c r="C55" s="263"/>
      <c r="D55" s="263"/>
      <c r="E55" s="214"/>
      <c r="F55" s="33"/>
      <c r="G55" s="32"/>
      <c r="H55" s="214"/>
      <c r="I55" s="41" t="s">
        <v>57</v>
      </c>
      <c r="J55" s="35"/>
      <c r="K55" s="34" t="s">
        <v>66</v>
      </c>
      <c r="L55" s="41"/>
      <c r="M55" s="34" t="s">
        <v>67</v>
      </c>
      <c r="N55" s="41"/>
      <c r="O55" s="34" t="s">
        <v>68</v>
      </c>
      <c r="P55" s="41"/>
      <c r="Q55" s="34" t="s">
        <v>148</v>
      </c>
      <c r="R55" s="41"/>
      <c r="S55" s="34" t="s">
        <v>152</v>
      </c>
    </row>
    <row r="56" spans="1:19" s="15" customFormat="1" ht="6" customHeight="1" x14ac:dyDescent="0.2">
      <c r="A56" s="262"/>
      <c r="B56" s="35"/>
      <c r="C56" s="48"/>
      <c r="D56" s="48"/>
      <c r="E56" s="49"/>
      <c r="F56" s="49"/>
      <c r="G56" s="49"/>
      <c r="H56" s="49"/>
      <c r="I56" s="41"/>
      <c r="J56" s="35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5" customFormat="1" ht="24.95" customHeight="1" x14ac:dyDescent="0.2">
      <c r="A57" s="262"/>
      <c r="B57" s="35"/>
      <c r="C57" s="263"/>
      <c r="D57" s="263"/>
      <c r="E57" s="214"/>
      <c r="F57" s="33"/>
      <c r="G57" s="32"/>
      <c r="H57" s="214"/>
      <c r="I57" s="41" t="s">
        <v>42</v>
      </c>
      <c r="J57" s="35"/>
      <c r="K57" s="34" t="s">
        <v>69</v>
      </c>
      <c r="L57" s="41"/>
      <c r="M57" s="34" t="s">
        <v>70</v>
      </c>
      <c r="N57" s="41"/>
      <c r="O57" s="34" t="s">
        <v>149</v>
      </c>
      <c r="P57" s="41"/>
      <c r="Q57" s="34" t="s">
        <v>154</v>
      </c>
      <c r="R57" s="41"/>
      <c r="S57" s="34" t="s">
        <v>155</v>
      </c>
    </row>
    <row r="58" spans="1:19" s="15" customFormat="1" ht="12" customHeight="1" x14ac:dyDescent="0.2">
      <c r="A58" s="35"/>
      <c r="B58" s="35"/>
      <c r="C58" s="44" t="s">
        <v>5</v>
      </c>
      <c r="D58" s="44"/>
      <c r="E58" s="44" t="s">
        <v>44</v>
      </c>
      <c r="F58" s="44" t="s">
        <v>50</v>
      </c>
      <c r="G58" s="44" t="s">
        <v>49</v>
      </c>
      <c r="H58" s="44" t="s">
        <v>48</v>
      </c>
      <c r="I58" s="45"/>
      <c r="J58" s="46"/>
      <c r="K58" s="47"/>
      <c r="L58" s="47"/>
      <c r="M58" s="47"/>
      <c r="N58" s="47"/>
      <c r="O58" s="47"/>
      <c r="P58" s="47"/>
      <c r="Q58" s="47"/>
      <c r="R58" s="47"/>
      <c r="S58" s="47"/>
    </row>
    <row r="59" spans="1:19" s="15" customFormat="1" ht="24.95" customHeight="1" x14ac:dyDescent="0.2">
      <c r="A59" s="261" t="s">
        <v>58</v>
      </c>
      <c r="B59" s="35"/>
      <c r="C59" s="263"/>
      <c r="D59" s="263"/>
      <c r="E59" s="214"/>
      <c r="F59" s="214"/>
      <c r="G59" s="32"/>
      <c r="H59" s="214"/>
      <c r="I59" s="41" t="s">
        <v>7</v>
      </c>
      <c r="J59" s="35"/>
      <c r="K59" s="34" t="s">
        <v>71</v>
      </c>
      <c r="L59" s="41"/>
      <c r="M59" s="34" t="s">
        <v>72</v>
      </c>
      <c r="N59" s="41"/>
      <c r="O59" s="34" t="s">
        <v>73</v>
      </c>
      <c r="P59" s="41"/>
      <c r="Q59" s="34" t="s">
        <v>150</v>
      </c>
      <c r="R59" s="41"/>
      <c r="S59" s="34" t="s">
        <v>156</v>
      </c>
    </row>
    <row r="60" spans="1:19" s="15" customFormat="1" ht="6" customHeight="1" x14ac:dyDescent="0.2">
      <c r="A60" s="262"/>
      <c r="B60" s="35"/>
      <c r="C60" s="48"/>
      <c r="D60" s="48"/>
      <c r="E60" s="49"/>
      <c r="F60" s="49"/>
      <c r="G60" s="49"/>
      <c r="H60" s="49"/>
      <c r="I60" s="41"/>
      <c r="J60" s="35"/>
      <c r="K60" s="41"/>
      <c r="L60" s="41"/>
      <c r="M60" s="41"/>
      <c r="N60" s="41"/>
      <c r="O60" s="41"/>
      <c r="P60" s="41"/>
      <c r="Q60" s="41"/>
      <c r="R60" s="41"/>
      <c r="S60" s="41"/>
    </row>
    <row r="61" spans="1:19" s="15" customFormat="1" ht="24.95" customHeight="1" x14ac:dyDescent="0.2">
      <c r="A61" s="262"/>
      <c r="B61" s="35"/>
      <c r="C61" s="263"/>
      <c r="D61" s="263"/>
      <c r="E61" s="214"/>
      <c r="F61" s="33"/>
      <c r="G61" s="32"/>
      <c r="H61" s="214"/>
      <c r="I61" s="41" t="s">
        <v>57</v>
      </c>
      <c r="J61" s="35"/>
      <c r="K61" s="34" t="s">
        <v>66</v>
      </c>
      <c r="L61" s="41"/>
      <c r="M61" s="34" t="s">
        <v>67</v>
      </c>
      <c r="N61" s="41"/>
      <c r="O61" s="34" t="s">
        <v>68</v>
      </c>
      <c r="P61" s="41"/>
      <c r="Q61" s="34" t="s">
        <v>148</v>
      </c>
      <c r="R61" s="41"/>
      <c r="S61" s="34" t="s">
        <v>152</v>
      </c>
    </row>
    <row r="62" spans="1:19" s="15" customFormat="1" ht="6.75" customHeight="1" x14ac:dyDescent="0.2">
      <c r="A62" s="262"/>
      <c r="B62" s="35"/>
      <c r="C62" s="48"/>
      <c r="D62" s="48"/>
      <c r="E62" s="49"/>
      <c r="F62" s="49"/>
      <c r="G62" s="49"/>
      <c r="H62" s="49"/>
      <c r="I62" s="41"/>
      <c r="J62" s="35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5" customFormat="1" ht="24.75" customHeight="1" x14ac:dyDescent="0.2">
      <c r="A63" s="262"/>
      <c r="B63" s="35"/>
      <c r="C63" s="263"/>
      <c r="D63" s="263"/>
      <c r="E63" s="214"/>
      <c r="F63" s="33"/>
      <c r="G63" s="32"/>
      <c r="H63" s="214"/>
      <c r="I63" s="41" t="s">
        <v>42</v>
      </c>
      <c r="J63" s="35"/>
      <c r="K63" s="34" t="s">
        <v>69</v>
      </c>
      <c r="L63" s="41"/>
      <c r="M63" s="34" t="s">
        <v>70</v>
      </c>
      <c r="N63" s="41"/>
      <c r="O63" s="34" t="s">
        <v>149</v>
      </c>
      <c r="P63" s="41"/>
      <c r="Q63" s="34" t="s">
        <v>154</v>
      </c>
      <c r="R63" s="41"/>
      <c r="S63" s="34" t="s">
        <v>155</v>
      </c>
    </row>
    <row r="64" spans="1:19" s="9" customFormat="1" ht="6" customHeight="1" x14ac:dyDescent="0.2">
      <c r="C64" s="19"/>
      <c r="D64" s="19"/>
      <c r="E64" s="19"/>
      <c r="F64" s="19"/>
      <c r="G64" s="19"/>
      <c r="H64" s="19"/>
      <c r="I64" s="19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s="9" customFormat="1" ht="6" customHeight="1" x14ac:dyDescent="0.2">
      <c r="K65" s="12"/>
      <c r="M65" s="12"/>
      <c r="O65" s="12"/>
      <c r="Q65" s="12"/>
      <c r="S65" s="12"/>
    </row>
    <row r="66" spans="1:19" s="9" customFormat="1" ht="6" customHeight="1" x14ac:dyDescent="0.2">
      <c r="K66" s="12"/>
      <c r="M66" s="12"/>
      <c r="O66" s="12"/>
      <c r="Q66" s="12"/>
      <c r="S66" s="12"/>
    </row>
    <row r="67" spans="1:19" s="9" customFormat="1" ht="15" x14ac:dyDescent="0.2">
      <c r="C67" s="275"/>
      <c r="D67" s="275"/>
      <c r="E67" s="275"/>
      <c r="F67" s="275"/>
      <c r="G67" s="275"/>
      <c r="H67" s="275"/>
      <c r="I67" s="275"/>
      <c r="K67" s="12"/>
      <c r="M67" s="12"/>
      <c r="O67" s="12"/>
      <c r="Q67" s="12"/>
      <c r="S67" s="12"/>
    </row>
    <row r="68" spans="1:19" s="9" customFormat="1" ht="6" customHeight="1" x14ac:dyDescent="0.2">
      <c r="K68" s="12"/>
      <c r="M68" s="12"/>
      <c r="O68" s="12"/>
      <c r="Q68" s="12"/>
      <c r="S68" s="12"/>
    </row>
    <row r="69" spans="1:19" s="9" customFormat="1" ht="15" hidden="1" x14ac:dyDescent="0.2">
      <c r="A69" s="215"/>
      <c r="B69" s="215"/>
      <c r="C69" s="216"/>
      <c r="D69" s="216"/>
      <c r="E69" s="216"/>
      <c r="F69" s="216"/>
      <c r="G69" s="216"/>
      <c r="H69" s="216"/>
      <c r="I69" s="224"/>
      <c r="J69" s="222"/>
      <c r="K69" s="223" t="s">
        <v>60</v>
      </c>
      <c r="L69" s="222"/>
      <c r="M69" s="223" t="s">
        <v>61</v>
      </c>
      <c r="N69" s="222"/>
      <c r="O69" s="223" t="s">
        <v>62</v>
      </c>
      <c r="P69" s="222"/>
      <c r="Q69" s="223" t="s">
        <v>63</v>
      </c>
      <c r="R69" s="222"/>
      <c r="S69" s="223" t="s">
        <v>64</v>
      </c>
    </row>
    <row r="70" spans="1:19" s="9" customFormat="1" ht="12" hidden="1" customHeight="1" x14ac:dyDescent="0.2">
      <c r="A70" s="215"/>
      <c r="B70" s="215"/>
      <c r="C70" s="215"/>
      <c r="D70" s="215"/>
      <c r="E70" s="215"/>
      <c r="F70" s="215"/>
      <c r="G70" s="215"/>
      <c r="H70" s="215"/>
      <c r="I70" s="222"/>
      <c r="J70" s="222"/>
      <c r="K70" s="222"/>
      <c r="L70" s="222"/>
      <c r="M70" s="223"/>
      <c r="N70" s="222"/>
      <c r="O70" s="223"/>
      <c r="P70" s="222"/>
      <c r="Q70" s="223"/>
      <c r="R70" s="222"/>
      <c r="S70" s="222">
        <v>1.042</v>
      </c>
    </row>
    <row r="71" spans="1:19" s="9" customFormat="1" ht="12.75" hidden="1" customHeight="1" x14ac:dyDescent="0.2">
      <c r="A71" s="215"/>
      <c r="B71" s="215"/>
      <c r="C71" s="220"/>
      <c r="D71" s="220"/>
      <c r="E71" s="220"/>
      <c r="F71" s="220"/>
      <c r="G71" s="220"/>
      <c r="H71" s="220"/>
      <c r="I71" s="226"/>
      <c r="J71" s="225"/>
      <c r="K71" s="222"/>
      <c r="L71" s="222"/>
      <c r="M71" s="223"/>
      <c r="N71" s="222"/>
      <c r="O71" s="223"/>
      <c r="P71" s="222"/>
      <c r="Q71" s="223"/>
      <c r="R71" s="222"/>
      <c r="S71" s="218" t="s">
        <v>65</v>
      </c>
    </row>
    <row r="72" spans="1:19" s="9" customFormat="1" ht="12.75" hidden="1" customHeight="1" x14ac:dyDescent="0.25">
      <c r="A72" s="215"/>
      <c r="B72" s="215"/>
      <c r="C72" s="219"/>
      <c r="D72" s="219"/>
      <c r="E72" s="219"/>
      <c r="F72" s="219"/>
      <c r="G72" s="219"/>
      <c r="H72" s="219"/>
      <c r="I72" s="226"/>
      <c r="J72" s="225"/>
      <c r="K72" s="222"/>
      <c r="L72" s="222"/>
      <c r="M72" s="223"/>
      <c r="N72" s="222"/>
      <c r="O72" s="223"/>
      <c r="P72" s="222"/>
      <c r="Q72" s="223"/>
      <c r="R72" s="218"/>
      <c r="S72" s="218" t="s">
        <v>52</v>
      </c>
    </row>
    <row r="73" spans="1:19" s="9" customFormat="1" ht="12.75" hidden="1" customHeight="1" x14ac:dyDescent="0.2">
      <c r="A73" s="215"/>
      <c r="B73" s="215"/>
      <c r="C73" s="216"/>
      <c r="D73" s="216"/>
      <c r="E73" s="216"/>
      <c r="F73" s="216"/>
      <c r="G73" s="216"/>
      <c r="H73" s="216"/>
      <c r="I73" s="227" t="s">
        <v>66</v>
      </c>
      <c r="J73" s="228"/>
      <c r="K73" s="236">
        <f>Q73/4</f>
        <v>1059.25</v>
      </c>
      <c r="L73" s="228"/>
      <c r="M73" s="236">
        <f>O73</f>
        <v>2118.5</v>
      </c>
      <c r="N73" s="228"/>
      <c r="O73" s="236">
        <f>Q73/2</f>
        <v>2118.5</v>
      </c>
      <c r="P73" s="228"/>
      <c r="Q73" s="236">
        <v>4237</v>
      </c>
      <c r="R73" s="222"/>
      <c r="S73" s="223"/>
    </row>
    <row r="74" spans="1:19" s="9" customFormat="1" ht="12.75" hidden="1" customHeight="1" x14ac:dyDescent="0.2">
      <c r="A74" s="215"/>
      <c r="B74" s="215"/>
      <c r="C74" s="220"/>
      <c r="D74" s="220"/>
      <c r="E74" s="220"/>
      <c r="F74" s="220"/>
      <c r="G74" s="220"/>
      <c r="H74" s="220"/>
      <c r="I74" s="227" t="s">
        <v>67</v>
      </c>
      <c r="J74" s="228"/>
      <c r="K74" s="233">
        <f>K73*$S$70</f>
        <v>1103.7384999999999</v>
      </c>
      <c r="L74" s="233">
        <f t="shared" ref="L74:Q80" si="0">L73*$S$70</f>
        <v>0</v>
      </c>
      <c r="M74" s="233">
        <f t="shared" si="0"/>
        <v>2207.4769999999999</v>
      </c>
      <c r="N74" s="233">
        <f t="shared" si="0"/>
        <v>0</v>
      </c>
      <c r="O74" s="233">
        <f t="shared" si="0"/>
        <v>2207.4769999999999</v>
      </c>
      <c r="P74" s="233">
        <f t="shared" si="0"/>
        <v>0</v>
      </c>
      <c r="Q74" s="233">
        <f>Q73*$S$70</f>
        <v>4414.9539999999997</v>
      </c>
      <c r="R74" s="222"/>
      <c r="S74" s="223"/>
    </row>
    <row r="75" spans="1:19" s="9" customFormat="1" ht="12.75" hidden="1" customHeight="1" x14ac:dyDescent="0.2">
      <c r="A75" s="215"/>
      <c r="B75" s="215"/>
      <c r="C75" s="216"/>
      <c r="D75" s="216"/>
      <c r="E75" s="216"/>
      <c r="F75" s="216"/>
      <c r="G75" s="216"/>
      <c r="H75" s="216"/>
      <c r="I75" s="227" t="s">
        <v>68</v>
      </c>
      <c r="J75" s="228"/>
      <c r="K75" s="233">
        <f t="shared" ref="K75:K80" si="1">K74*$S$70</f>
        <v>1150.095517</v>
      </c>
      <c r="L75" s="228"/>
      <c r="M75" s="233">
        <f t="shared" si="0"/>
        <v>2300.1910339999999</v>
      </c>
      <c r="N75" s="228"/>
      <c r="O75" s="233">
        <f t="shared" si="0"/>
        <v>2300.1910339999999</v>
      </c>
      <c r="P75" s="228"/>
      <c r="Q75" s="233">
        <f t="shared" si="0"/>
        <v>4600.3820679999999</v>
      </c>
      <c r="R75" s="222"/>
      <c r="S75" s="223"/>
    </row>
    <row r="76" spans="1:19" s="9" customFormat="1" ht="12.75" hidden="1" customHeight="1" x14ac:dyDescent="0.2">
      <c r="A76" s="215"/>
      <c r="B76" s="215"/>
      <c r="C76" s="216"/>
      <c r="D76" s="216"/>
      <c r="E76" s="216"/>
      <c r="F76" s="216"/>
      <c r="G76" s="216"/>
      <c r="H76" s="216"/>
      <c r="I76" s="227" t="s">
        <v>148</v>
      </c>
      <c r="J76" s="228"/>
      <c r="K76" s="233">
        <f t="shared" si="1"/>
        <v>1198.3995287140001</v>
      </c>
      <c r="L76" s="228"/>
      <c r="M76" s="233">
        <f t="shared" si="0"/>
        <v>2396.7990574280002</v>
      </c>
      <c r="N76" s="228"/>
      <c r="O76" s="233">
        <f t="shared" si="0"/>
        <v>2396.7990574280002</v>
      </c>
      <c r="P76" s="228"/>
      <c r="Q76" s="233">
        <f t="shared" si="0"/>
        <v>4793.5981148560004</v>
      </c>
      <c r="R76" s="222"/>
      <c r="S76" s="223"/>
    </row>
    <row r="77" spans="1:19" s="9" customFormat="1" ht="12.75" hidden="1" customHeight="1" x14ac:dyDescent="0.2">
      <c r="A77" s="215"/>
      <c r="B77" s="215"/>
      <c r="C77" s="216"/>
      <c r="D77" s="216"/>
      <c r="E77" s="216"/>
      <c r="F77" s="216"/>
      <c r="G77" s="216"/>
      <c r="H77" s="216"/>
      <c r="I77" s="227" t="s">
        <v>152</v>
      </c>
      <c r="J77" s="228"/>
      <c r="K77" s="233">
        <f t="shared" si="1"/>
        <v>1248.7323089199881</v>
      </c>
      <c r="L77" s="228"/>
      <c r="M77" s="233">
        <f t="shared" si="0"/>
        <v>2497.4646178399762</v>
      </c>
      <c r="N77" s="228"/>
      <c r="O77" s="233">
        <f t="shared" si="0"/>
        <v>2497.4646178399762</v>
      </c>
      <c r="P77" s="228"/>
      <c r="Q77" s="233">
        <f t="shared" si="0"/>
        <v>4994.9292356799524</v>
      </c>
      <c r="R77" s="222"/>
      <c r="S77" s="223"/>
    </row>
    <row r="78" spans="1:19" s="9" customFormat="1" ht="12.75" hidden="1" customHeight="1" x14ac:dyDescent="0.2">
      <c r="A78" s="215"/>
      <c r="B78" s="215"/>
      <c r="C78" s="216"/>
      <c r="D78" s="216"/>
      <c r="E78" s="216"/>
      <c r="F78" s="216"/>
      <c r="G78" s="216"/>
      <c r="H78" s="216"/>
      <c r="I78" s="227" t="s">
        <v>153</v>
      </c>
      <c r="J78" s="228"/>
      <c r="K78" s="233">
        <f t="shared" si="1"/>
        <v>1301.1790658946277</v>
      </c>
      <c r="L78" s="228"/>
      <c r="M78" s="233">
        <f t="shared" si="0"/>
        <v>2602.3581317892554</v>
      </c>
      <c r="N78" s="228"/>
      <c r="O78" s="233">
        <f t="shared" si="0"/>
        <v>2602.3581317892554</v>
      </c>
      <c r="P78" s="228"/>
      <c r="Q78" s="233">
        <f t="shared" si="0"/>
        <v>5204.7162635785107</v>
      </c>
      <c r="R78" s="222"/>
      <c r="S78" s="223"/>
    </row>
    <row r="79" spans="1:19" s="9" customFormat="1" ht="12.75" hidden="1" customHeight="1" x14ac:dyDescent="0.2">
      <c r="A79" s="215"/>
      <c r="B79" s="215"/>
      <c r="C79" s="216"/>
      <c r="D79" s="216"/>
      <c r="E79" s="216"/>
      <c r="F79" s="216"/>
      <c r="G79" s="216"/>
      <c r="H79" s="216"/>
      <c r="I79" s="227" t="s">
        <v>172</v>
      </c>
      <c r="J79" s="228"/>
      <c r="K79" s="233">
        <f t="shared" si="1"/>
        <v>1355.828586662202</v>
      </c>
      <c r="L79" s="228"/>
      <c r="M79" s="233">
        <f t="shared" si="0"/>
        <v>2711.6571733244041</v>
      </c>
      <c r="N79" s="228"/>
      <c r="O79" s="233">
        <f t="shared" si="0"/>
        <v>2711.6571733244041</v>
      </c>
      <c r="P79" s="228"/>
      <c r="Q79" s="233">
        <f t="shared" si="0"/>
        <v>5423.3143466488082</v>
      </c>
      <c r="R79" s="222"/>
      <c r="S79" s="223"/>
    </row>
    <row r="80" spans="1:19" s="9" customFormat="1" ht="12.75" hidden="1" customHeight="1" x14ac:dyDescent="0.2">
      <c r="A80" s="215"/>
      <c r="B80" s="215"/>
      <c r="C80" s="216"/>
      <c r="D80" s="216"/>
      <c r="E80" s="216"/>
      <c r="F80" s="216"/>
      <c r="G80" s="216"/>
      <c r="H80" s="216"/>
      <c r="I80" s="227" t="s">
        <v>176</v>
      </c>
      <c r="J80" s="228"/>
      <c r="K80" s="233">
        <f t="shared" si="1"/>
        <v>1412.7733873020145</v>
      </c>
      <c r="L80" s="228"/>
      <c r="M80" s="233">
        <f t="shared" si="0"/>
        <v>2825.546774604029</v>
      </c>
      <c r="N80" s="228"/>
      <c r="O80" s="233">
        <f t="shared" si="0"/>
        <v>2825.546774604029</v>
      </c>
      <c r="P80" s="228"/>
      <c r="Q80" s="233">
        <f t="shared" si="0"/>
        <v>5651.093549208058</v>
      </c>
      <c r="R80" s="222"/>
      <c r="S80" s="223"/>
    </row>
    <row r="81" spans="1:19" s="9" customFormat="1" ht="12.75" hidden="1" customHeight="1" x14ac:dyDescent="0.2">
      <c r="A81" s="215"/>
      <c r="B81" s="215"/>
      <c r="C81" s="216"/>
      <c r="D81" s="216"/>
      <c r="E81" s="216"/>
      <c r="F81" s="216"/>
      <c r="G81" s="216"/>
      <c r="H81" s="216"/>
      <c r="I81" s="227"/>
      <c r="J81" s="229"/>
      <c r="K81" s="230"/>
      <c r="L81" s="228"/>
      <c r="M81" s="230"/>
      <c r="N81" s="228"/>
      <c r="O81" s="230"/>
      <c r="P81" s="228"/>
      <c r="Q81" s="230"/>
      <c r="R81" s="222"/>
      <c r="S81" s="223"/>
    </row>
    <row r="82" spans="1:19" s="9" customFormat="1" ht="12.75" hidden="1" customHeight="1" x14ac:dyDescent="0.2">
      <c r="A82" s="215"/>
      <c r="B82" s="215"/>
      <c r="C82" s="216"/>
      <c r="D82" s="216"/>
      <c r="E82" s="216"/>
      <c r="F82" s="216"/>
      <c r="G82" s="216"/>
      <c r="H82" s="216"/>
      <c r="I82" s="227" t="s">
        <v>69</v>
      </c>
      <c r="J82" s="229"/>
      <c r="K82" s="234">
        <f>Q82/4</f>
        <v>1059.25</v>
      </c>
      <c r="L82" s="228"/>
      <c r="M82" s="234">
        <f>Q82/2</f>
        <v>2118.5</v>
      </c>
      <c r="N82" s="228"/>
      <c r="O82" s="234">
        <f>Q82/2</f>
        <v>2118.5</v>
      </c>
      <c r="P82" s="228"/>
      <c r="Q82" s="234">
        <f>Q73</f>
        <v>4237</v>
      </c>
      <c r="R82" s="222"/>
      <c r="S82" s="223"/>
    </row>
    <row r="83" spans="1:19" s="9" customFormat="1" ht="12.75" hidden="1" customHeight="1" x14ac:dyDescent="0.2">
      <c r="A83" s="215"/>
      <c r="B83" s="215"/>
      <c r="C83" s="220"/>
      <c r="D83" s="220"/>
      <c r="E83" s="220"/>
      <c r="F83" s="220"/>
      <c r="G83" s="220"/>
      <c r="H83" s="220"/>
      <c r="I83" s="227" t="s">
        <v>70</v>
      </c>
      <c r="J83" s="228"/>
      <c r="K83" s="233">
        <f>K82*$S$70</f>
        <v>1103.7384999999999</v>
      </c>
      <c r="L83" s="228"/>
      <c r="M83" s="233">
        <f>M82*$S$70</f>
        <v>2207.4769999999999</v>
      </c>
      <c r="N83" s="228"/>
      <c r="O83" s="233">
        <f>O82*$S$70</f>
        <v>2207.4769999999999</v>
      </c>
      <c r="P83" s="228"/>
      <c r="Q83" s="233">
        <f>Q82*$S$70</f>
        <v>4414.9539999999997</v>
      </c>
      <c r="R83" s="222"/>
      <c r="S83" s="223"/>
    </row>
    <row r="84" spans="1:19" s="9" customFormat="1" ht="12.75" hidden="1" customHeight="1" x14ac:dyDescent="0.2">
      <c r="A84" s="215"/>
      <c r="B84" s="215"/>
      <c r="C84" s="216"/>
      <c r="D84" s="217"/>
      <c r="E84" s="216"/>
      <c r="F84" s="216"/>
      <c r="G84" s="216"/>
      <c r="H84" s="216"/>
      <c r="I84" s="227" t="s">
        <v>149</v>
      </c>
      <c r="J84" s="228"/>
      <c r="K84" s="233">
        <f t="shared" ref="K84:K89" si="2">K83*$S$70</f>
        <v>1150.095517</v>
      </c>
      <c r="L84" s="228"/>
      <c r="M84" s="233">
        <f t="shared" ref="M84:M89" si="3">M83*$S$70</f>
        <v>2300.1910339999999</v>
      </c>
      <c r="N84" s="228"/>
      <c r="O84" s="233">
        <f t="shared" ref="O84:O89" si="4">O83*$S$70</f>
        <v>2300.1910339999999</v>
      </c>
      <c r="P84" s="228"/>
      <c r="Q84" s="233">
        <f t="shared" ref="Q84:Q89" si="5">Q83*$S$70</f>
        <v>4600.3820679999999</v>
      </c>
      <c r="R84" s="222"/>
      <c r="S84" s="223"/>
    </row>
    <row r="85" spans="1:19" s="9" customFormat="1" ht="12.75" hidden="1" customHeight="1" x14ac:dyDescent="0.2">
      <c r="A85" s="58"/>
      <c r="B85" s="58"/>
      <c r="C85" s="2"/>
      <c r="D85" s="2"/>
      <c r="E85" s="2"/>
      <c r="F85" s="2"/>
      <c r="G85" s="2"/>
      <c r="H85" s="2"/>
      <c r="I85" s="227" t="s">
        <v>154</v>
      </c>
      <c r="J85" s="228"/>
      <c r="K85" s="233">
        <f t="shared" si="2"/>
        <v>1198.3995287140001</v>
      </c>
      <c r="L85" s="228"/>
      <c r="M85" s="233">
        <f t="shared" si="3"/>
        <v>2396.7990574280002</v>
      </c>
      <c r="N85" s="228"/>
      <c r="O85" s="233">
        <f t="shared" si="4"/>
        <v>2396.7990574280002</v>
      </c>
      <c r="P85" s="228"/>
      <c r="Q85" s="233">
        <f t="shared" si="5"/>
        <v>4793.5981148560004</v>
      </c>
      <c r="R85" s="222"/>
      <c r="S85" s="223"/>
    </row>
    <row r="86" spans="1:19" s="9" customFormat="1" ht="12.75" hidden="1" customHeight="1" x14ac:dyDescent="0.2">
      <c r="A86" s="58"/>
      <c r="B86" s="58"/>
      <c r="C86" s="2"/>
      <c r="D86" s="2"/>
      <c r="E86" s="2"/>
      <c r="F86" s="2"/>
      <c r="G86" s="2"/>
      <c r="H86" s="2"/>
      <c r="I86" s="227" t="s">
        <v>155</v>
      </c>
      <c r="J86" s="228"/>
      <c r="K86" s="233">
        <f t="shared" si="2"/>
        <v>1248.7323089199881</v>
      </c>
      <c r="L86" s="231"/>
      <c r="M86" s="233">
        <f t="shared" si="3"/>
        <v>2497.4646178399762</v>
      </c>
      <c r="N86" s="231"/>
      <c r="O86" s="233">
        <f t="shared" si="4"/>
        <v>2497.4646178399762</v>
      </c>
      <c r="P86" s="231"/>
      <c r="Q86" s="233">
        <f t="shared" si="5"/>
        <v>4994.9292356799524</v>
      </c>
      <c r="R86" s="222"/>
      <c r="S86" s="223"/>
    </row>
    <row r="87" spans="1:19" s="9" customFormat="1" ht="12.75" hidden="1" customHeight="1" x14ac:dyDescent="0.2">
      <c r="A87" s="58"/>
      <c r="B87" s="58"/>
      <c r="C87" s="2"/>
      <c r="D87" s="2"/>
      <c r="E87" s="2"/>
      <c r="F87" s="2"/>
      <c r="G87" s="2"/>
      <c r="H87" s="2"/>
      <c r="I87" s="227" t="s">
        <v>168</v>
      </c>
      <c r="J87" s="228"/>
      <c r="K87" s="233">
        <f t="shared" si="2"/>
        <v>1301.1790658946277</v>
      </c>
      <c r="L87" s="231"/>
      <c r="M87" s="233">
        <f t="shared" si="3"/>
        <v>2602.3581317892554</v>
      </c>
      <c r="N87" s="231"/>
      <c r="O87" s="233">
        <f t="shared" si="4"/>
        <v>2602.3581317892554</v>
      </c>
      <c r="P87" s="231"/>
      <c r="Q87" s="233">
        <f t="shared" si="5"/>
        <v>5204.7162635785107</v>
      </c>
      <c r="R87" s="222"/>
      <c r="S87" s="223"/>
    </row>
    <row r="88" spans="1:19" s="9" customFormat="1" ht="12.75" hidden="1" customHeight="1" x14ac:dyDescent="0.2">
      <c r="A88" s="58"/>
      <c r="B88" s="58"/>
      <c r="C88" s="2"/>
      <c r="D88" s="2"/>
      <c r="E88" s="2"/>
      <c r="F88" s="2"/>
      <c r="G88" s="2"/>
      <c r="H88" s="2"/>
      <c r="I88" s="227" t="s">
        <v>174</v>
      </c>
      <c r="J88" s="228"/>
      <c r="K88" s="233">
        <f t="shared" si="2"/>
        <v>1355.828586662202</v>
      </c>
      <c r="L88" s="231"/>
      <c r="M88" s="233">
        <f t="shared" si="3"/>
        <v>2711.6571733244041</v>
      </c>
      <c r="N88" s="231"/>
      <c r="O88" s="233">
        <f t="shared" si="4"/>
        <v>2711.6571733244041</v>
      </c>
      <c r="P88" s="231"/>
      <c r="Q88" s="233">
        <f t="shared" si="5"/>
        <v>5423.3143466488082</v>
      </c>
      <c r="R88" s="222"/>
      <c r="S88" s="223"/>
    </row>
    <row r="89" spans="1:19" s="9" customFormat="1" ht="12.75" hidden="1" customHeight="1" x14ac:dyDescent="0.2">
      <c r="A89" s="58"/>
      <c r="B89" s="58"/>
      <c r="C89" s="2"/>
      <c r="D89" s="2"/>
      <c r="E89" s="2"/>
      <c r="F89" s="2"/>
      <c r="G89" s="2"/>
      <c r="H89" s="2"/>
      <c r="I89" s="227" t="s">
        <v>177</v>
      </c>
      <c r="J89" s="228"/>
      <c r="K89" s="233">
        <f t="shared" si="2"/>
        <v>1412.7733873020145</v>
      </c>
      <c r="L89" s="231"/>
      <c r="M89" s="233">
        <f t="shared" si="3"/>
        <v>2825.546774604029</v>
      </c>
      <c r="N89" s="231"/>
      <c r="O89" s="233">
        <f t="shared" si="4"/>
        <v>2825.546774604029</v>
      </c>
      <c r="P89" s="231"/>
      <c r="Q89" s="233">
        <f t="shared" si="5"/>
        <v>5651.093549208058</v>
      </c>
      <c r="R89" s="222"/>
      <c r="S89" s="223"/>
    </row>
    <row r="90" spans="1:19" s="9" customFormat="1" ht="12.75" hidden="1" customHeight="1" x14ac:dyDescent="0.2">
      <c r="A90" s="58"/>
      <c r="B90" s="58"/>
      <c r="C90" s="2"/>
      <c r="D90" s="2"/>
      <c r="E90" s="2"/>
      <c r="F90" s="2"/>
      <c r="G90" s="2"/>
      <c r="H90" s="2"/>
      <c r="I90" s="227"/>
      <c r="J90" s="228"/>
      <c r="K90" s="230"/>
      <c r="L90" s="228"/>
      <c r="M90" s="230"/>
      <c r="N90" s="228"/>
      <c r="O90" s="230"/>
      <c r="P90" s="228"/>
      <c r="Q90" s="230"/>
      <c r="R90" s="222"/>
      <c r="S90" s="223"/>
    </row>
    <row r="91" spans="1:19" s="16" customFormat="1" ht="12.75" hidden="1" customHeight="1" x14ac:dyDescent="0.2">
      <c r="C91" s="18"/>
      <c r="D91" s="18"/>
      <c r="E91" s="18"/>
      <c r="F91" s="18"/>
      <c r="G91" s="18"/>
      <c r="H91" s="18"/>
      <c r="I91" s="227" t="s">
        <v>71</v>
      </c>
      <c r="J91" s="228"/>
      <c r="K91" s="235">
        <f>Q91/4</f>
        <v>582.5</v>
      </c>
      <c r="L91" s="228"/>
      <c r="M91" s="235">
        <f>Q91/2</f>
        <v>1165</v>
      </c>
      <c r="N91" s="228"/>
      <c r="O91" s="235">
        <f>Q91/2</f>
        <v>1165</v>
      </c>
      <c r="P91" s="232"/>
      <c r="Q91" s="235">
        <v>2330</v>
      </c>
      <c r="R91" s="225"/>
      <c r="S91" s="225"/>
    </row>
    <row r="92" spans="1:19" s="16" customFormat="1" ht="12.75" hidden="1" customHeight="1" x14ac:dyDescent="0.2">
      <c r="C92" s="18"/>
      <c r="D92" s="18"/>
      <c r="E92" s="18"/>
      <c r="F92" s="18"/>
      <c r="G92" s="18"/>
      <c r="H92" s="18"/>
      <c r="I92" s="227" t="s">
        <v>72</v>
      </c>
      <c r="J92" s="228"/>
      <c r="K92" s="233">
        <f>K91*$S$70</f>
        <v>606.96500000000003</v>
      </c>
      <c r="L92" s="228"/>
      <c r="M92" s="233">
        <f>M91*$S$70</f>
        <v>1213.93</v>
      </c>
      <c r="N92" s="228"/>
      <c r="O92" s="233">
        <f>O91*$S$70</f>
        <v>1213.93</v>
      </c>
      <c r="P92" s="232"/>
      <c r="Q92" s="233">
        <f>Q91*S70</f>
        <v>2427.86</v>
      </c>
      <c r="R92" s="225"/>
      <c r="S92" s="225"/>
    </row>
    <row r="93" spans="1:19" s="16" customFormat="1" ht="12.75" hidden="1" customHeight="1" x14ac:dyDescent="0.2">
      <c r="C93" s="18"/>
      <c r="D93" s="18"/>
      <c r="E93" s="18"/>
      <c r="F93" s="18"/>
      <c r="G93" s="18"/>
      <c r="H93" s="18"/>
      <c r="I93" s="227" t="s">
        <v>73</v>
      </c>
      <c r="J93" s="228"/>
      <c r="K93" s="233">
        <f t="shared" ref="K93:K98" si="6">K92*$S$70</f>
        <v>632.45753000000002</v>
      </c>
      <c r="L93" s="228"/>
      <c r="M93" s="233">
        <f t="shared" ref="M93:M98" si="7">M92*$S$70</f>
        <v>1264.91506</v>
      </c>
      <c r="N93" s="228"/>
      <c r="O93" s="233">
        <f t="shared" ref="O93:O98" si="8">O92*$S$70</f>
        <v>1264.91506</v>
      </c>
      <c r="P93" s="232"/>
      <c r="Q93" s="233">
        <f t="shared" ref="Q93:Q98" si="9">Q92*$S$70</f>
        <v>2529.8301200000001</v>
      </c>
      <c r="R93" s="225"/>
      <c r="S93" s="225"/>
    </row>
    <row r="94" spans="1:19" s="16" customFormat="1" ht="12.75" hidden="1" customHeight="1" x14ac:dyDescent="0.2">
      <c r="C94" s="18"/>
      <c r="D94" s="18"/>
      <c r="E94" s="18"/>
      <c r="F94" s="18"/>
      <c r="G94" s="18"/>
      <c r="H94" s="18"/>
      <c r="I94" s="227" t="s">
        <v>150</v>
      </c>
      <c r="J94" s="228"/>
      <c r="K94" s="233">
        <f t="shared" si="6"/>
        <v>659.02074626000001</v>
      </c>
      <c r="L94" s="228"/>
      <c r="M94" s="233">
        <f t="shared" si="7"/>
        <v>1318.04149252</v>
      </c>
      <c r="N94" s="228"/>
      <c r="O94" s="233">
        <f t="shared" si="8"/>
        <v>1318.04149252</v>
      </c>
      <c r="P94" s="232"/>
      <c r="Q94" s="233">
        <f t="shared" si="9"/>
        <v>2636.08298504</v>
      </c>
      <c r="R94" s="225"/>
      <c r="S94" s="225"/>
    </row>
    <row r="95" spans="1:19" s="16" customFormat="1" ht="12.75" hidden="1" customHeight="1" x14ac:dyDescent="0.2">
      <c r="C95" s="18"/>
      <c r="D95" s="18"/>
      <c r="E95" s="18"/>
      <c r="F95" s="18"/>
      <c r="G95" s="18"/>
      <c r="H95" s="18"/>
      <c r="I95" s="227" t="s">
        <v>156</v>
      </c>
      <c r="J95" s="228"/>
      <c r="K95" s="233">
        <f t="shared" si="6"/>
        <v>686.69961760292006</v>
      </c>
      <c r="L95" s="228"/>
      <c r="M95" s="233">
        <f t="shared" si="7"/>
        <v>1373.3992352058401</v>
      </c>
      <c r="N95" s="228"/>
      <c r="O95" s="233">
        <f t="shared" si="8"/>
        <v>1373.3992352058401</v>
      </c>
      <c r="P95" s="232"/>
      <c r="Q95" s="233">
        <f t="shared" si="9"/>
        <v>2746.7984704116802</v>
      </c>
      <c r="R95" s="225"/>
      <c r="S95" s="225"/>
    </row>
    <row r="96" spans="1:19" s="16" customFormat="1" ht="12.75" hidden="1" customHeight="1" x14ac:dyDescent="0.2">
      <c r="C96" s="18"/>
      <c r="D96" s="18"/>
      <c r="E96" s="18"/>
      <c r="F96" s="18"/>
      <c r="G96" s="18"/>
      <c r="H96" s="18"/>
      <c r="I96" s="227" t="s">
        <v>157</v>
      </c>
      <c r="J96" s="228"/>
      <c r="K96" s="233">
        <f t="shared" si="6"/>
        <v>715.54100154224273</v>
      </c>
      <c r="L96" s="228"/>
      <c r="M96" s="233">
        <f t="shared" si="7"/>
        <v>1431.0820030844855</v>
      </c>
      <c r="N96" s="228"/>
      <c r="O96" s="233">
        <f t="shared" si="8"/>
        <v>1431.0820030844855</v>
      </c>
      <c r="P96" s="232"/>
      <c r="Q96" s="233">
        <f t="shared" si="9"/>
        <v>2862.1640061689709</v>
      </c>
      <c r="R96" s="225"/>
      <c r="S96" s="225"/>
    </row>
    <row r="97" spans="3:19" s="16" customFormat="1" ht="12.75" hidden="1" customHeight="1" x14ac:dyDescent="0.2">
      <c r="C97" s="18"/>
      <c r="D97" s="18"/>
      <c r="E97" s="18"/>
      <c r="F97" s="18"/>
      <c r="G97" s="18"/>
      <c r="H97" s="18"/>
      <c r="I97" s="227" t="s">
        <v>173</v>
      </c>
      <c r="J97" s="228"/>
      <c r="K97" s="233">
        <f t="shared" si="6"/>
        <v>745.59372360701695</v>
      </c>
      <c r="L97" s="228"/>
      <c r="M97" s="233">
        <f t="shared" si="7"/>
        <v>1491.1874472140339</v>
      </c>
      <c r="N97" s="228"/>
      <c r="O97" s="233">
        <f t="shared" si="8"/>
        <v>1491.1874472140339</v>
      </c>
      <c r="P97" s="232"/>
      <c r="Q97" s="233">
        <f t="shared" si="9"/>
        <v>2982.3748944280678</v>
      </c>
      <c r="R97" s="225"/>
      <c r="S97" s="225"/>
    </row>
    <row r="98" spans="3:19" s="16" customFormat="1" ht="12.75" hidden="1" customHeight="1" x14ac:dyDescent="0.2">
      <c r="C98" s="18"/>
      <c r="D98" s="18"/>
      <c r="E98" s="18"/>
      <c r="F98" s="18"/>
      <c r="G98" s="18"/>
      <c r="H98" s="18"/>
      <c r="I98" s="227" t="s">
        <v>178</v>
      </c>
      <c r="J98" s="228"/>
      <c r="K98" s="233">
        <f t="shared" si="6"/>
        <v>776.90865999851167</v>
      </c>
      <c r="L98" s="228"/>
      <c r="M98" s="233">
        <f t="shared" si="7"/>
        <v>1553.8173199970233</v>
      </c>
      <c r="N98" s="228"/>
      <c r="O98" s="233">
        <f t="shared" si="8"/>
        <v>1553.8173199970233</v>
      </c>
      <c r="P98" s="232"/>
      <c r="Q98" s="233">
        <f t="shared" si="9"/>
        <v>3107.6346399940467</v>
      </c>
      <c r="R98" s="225"/>
      <c r="S98" s="225"/>
    </row>
    <row r="99" spans="3:19" s="16" customFormat="1" ht="12.75" hidden="1" customHeight="1" x14ac:dyDescent="0.2">
      <c r="C99" s="18"/>
      <c r="D99" s="18"/>
      <c r="E99" s="18"/>
      <c r="F99" s="18"/>
      <c r="G99" s="18"/>
      <c r="H99" s="18"/>
      <c r="I99" s="228"/>
      <c r="J99" s="228"/>
      <c r="K99" s="230"/>
      <c r="L99" s="228"/>
      <c r="M99" s="230"/>
      <c r="N99" s="228"/>
      <c r="O99" s="230"/>
      <c r="P99" s="228"/>
      <c r="Q99" s="230"/>
      <c r="R99" s="225"/>
      <c r="S99" s="225"/>
    </row>
    <row r="100" spans="3:19" s="16" customFormat="1" ht="12.75" hidden="1" customHeight="1" x14ac:dyDescent="0.2">
      <c r="C100" s="18"/>
      <c r="D100" s="18"/>
      <c r="E100" s="18"/>
      <c r="F100" s="18"/>
      <c r="G100" s="18"/>
      <c r="H100" s="18"/>
      <c r="I100" s="244" t="s">
        <v>158</v>
      </c>
      <c r="J100" s="244"/>
      <c r="K100" s="244"/>
      <c r="L100" s="244"/>
      <c r="M100" s="244"/>
      <c r="N100" s="244"/>
      <c r="O100" s="244"/>
      <c r="P100" s="244"/>
      <c r="Q100" s="244"/>
      <c r="R100" s="225"/>
      <c r="S100" s="225"/>
    </row>
    <row r="101" spans="3:19" s="16" customFormat="1" ht="12.75" hidden="1" customHeight="1" x14ac:dyDescent="0.2">
      <c r="C101" s="18"/>
      <c r="D101" s="18"/>
      <c r="E101" s="18"/>
      <c r="F101" s="18"/>
      <c r="G101" s="18"/>
      <c r="H101" s="18"/>
      <c r="I101" s="229"/>
      <c r="J101" s="228"/>
      <c r="K101" s="230" t="s">
        <v>60</v>
      </c>
      <c r="L101" s="228"/>
      <c r="M101" s="230" t="s">
        <v>61</v>
      </c>
      <c r="N101" s="228"/>
      <c r="O101" s="230" t="s">
        <v>62</v>
      </c>
      <c r="P101" s="228"/>
      <c r="Q101" s="230" t="s">
        <v>63</v>
      </c>
      <c r="R101" s="225"/>
      <c r="S101" s="225"/>
    </row>
    <row r="102" spans="3:19" s="16" customFormat="1" ht="12.75" hidden="1" customHeight="1" x14ac:dyDescent="0.2">
      <c r="C102" s="18"/>
      <c r="D102" s="18"/>
      <c r="E102" s="18"/>
      <c r="F102" s="18"/>
      <c r="G102" s="18"/>
      <c r="H102" s="18"/>
      <c r="I102" s="227"/>
      <c r="J102" s="228"/>
      <c r="K102" s="229"/>
      <c r="L102" s="229"/>
      <c r="M102" s="230"/>
      <c r="N102" s="228"/>
      <c r="O102" s="230"/>
      <c r="P102" s="228"/>
      <c r="Q102" s="230"/>
      <c r="R102" s="225"/>
      <c r="S102" s="225"/>
    </row>
    <row r="103" spans="3:19" s="16" customFormat="1" ht="12.75" hidden="1" customHeight="1" x14ac:dyDescent="0.2">
      <c r="C103" s="18"/>
      <c r="D103" s="18"/>
      <c r="E103" s="18"/>
      <c r="F103" s="18"/>
      <c r="G103" s="18"/>
      <c r="H103" s="18"/>
      <c r="I103" s="227" t="s">
        <v>66</v>
      </c>
      <c r="J103" s="229"/>
      <c r="K103" s="236">
        <f>Q103/4</f>
        <v>1221.25</v>
      </c>
      <c r="L103" s="228"/>
      <c r="M103" s="236">
        <f>O103</f>
        <v>2442.5</v>
      </c>
      <c r="N103" s="228"/>
      <c r="O103" s="236">
        <f>Q103/2</f>
        <v>2442.5</v>
      </c>
      <c r="P103" s="228"/>
      <c r="Q103" s="236">
        <v>4885</v>
      </c>
      <c r="R103" s="225"/>
      <c r="S103" s="225"/>
    </row>
    <row r="104" spans="3:19" s="16" customFormat="1" ht="12.75" hidden="1" customHeight="1" x14ac:dyDescent="0.2">
      <c r="C104" s="18"/>
      <c r="D104" s="18"/>
      <c r="E104" s="18"/>
      <c r="F104" s="18"/>
      <c r="G104" s="18"/>
      <c r="H104" s="18"/>
      <c r="I104" s="227" t="s">
        <v>67</v>
      </c>
      <c r="J104" s="229"/>
      <c r="K104" s="233">
        <f>K103*$S$70</f>
        <v>1272.5425</v>
      </c>
      <c r="L104" s="228"/>
      <c r="M104" s="233">
        <f>M103*$S$70</f>
        <v>2545.085</v>
      </c>
      <c r="N104" s="228"/>
      <c r="O104" s="233">
        <f>O103*$S$70</f>
        <v>2545.085</v>
      </c>
      <c r="P104" s="228"/>
      <c r="Q104" s="233">
        <f t="shared" ref="Q104:Q110" si="10">Q103*$S$70</f>
        <v>5090.17</v>
      </c>
      <c r="R104" s="225"/>
      <c r="S104" s="225"/>
    </row>
    <row r="105" spans="3:19" s="16" customFormat="1" ht="15" hidden="1" x14ac:dyDescent="0.2">
      <c r="I105" s="227" t="s">
        <v>68</v>
      </c>
      <c r="J105" s="229"/>
      <c r="K105" s="233">
        <f t="shared" ref="K105:K110" si="11">K104*$S$70</f>
        <v>1325.9892850000001</v>
      </c>
      <c r="L105" s="228"/>
      <c r="M105" s="233">
        <f t="shared" ref="M105:M110" si="12">M104*$S$70</f>
        <v>2651.9785700000002</v>
      </c>
      <c r="N105" s="228"/>
      <c r="O105" s="233">
        <f t="shared" ref="O105:O110" si="13">O104*$S$70</f>
        <v>2651.9785700000002</v>
      </c>
      <c r="P105" s="228"/>
      <c r="Q105" s="233">
        <f t="shared" si="10"/>
        <v>5303.9571400000004</v>
      </c>
      <c r="R105" s="225"/>
      <c r="S105" s="225"/>
    </row>
    <row r="106" spans="3:19" s="16" customFormat="1" ht="15" hidden="1" x14ac:dyDescent="0.2">
      <c r="I106" s="227" t="s">
        <v>148</v>
      </c>
      <c r="J106" s="229"/>
      <c r="K106" s="233">
        <f t="shared" si="11"/>
        <v>1381.6808349700002</v>
      </c>
      <c r="L106" s="228"/>
      <c r="M106" s="233">
        <f t="shared" si="12"/>
        <v>2763.3616699400004</v>
      </c>
      <c r="N106" s="228"/>
      <c r="O106" s="233">
        <f t="shared" si="13"/>
        <v>2763.3616699400004</v>
      </c>
      <c r="P106" s="228"/>
      <c r="Q106" s="233">
        <f t="shared" si="10"/>
        <v>5526.7233398800008</v>
      </c>
      <c r="R106" s="225"/>
      <c r="S106" s="225"/>
    </row>
    <row r="107" spans="3:19" s="16" customFormat="1" ht="15" hidden="1" x14ac:dyDescent="0.2">
      <c r="I107" s="227" t="s">
        <v>152</v>
      </c>
      <c r="J107" s="229"/>
      <c r="K107" s="233">
        <f t="shared" si="11"/>
        <v>1439.7114300387402</v>
      </c>
      <c r="L107" s="228"/>
      <c r="M107" s="233">
        <f t="shared" si="12"/>
        <v>2879.4228600774804</v>
      </c>
      <c r="N107" s="228"/>
      <c r="O107" s="233">
        <f t="shared" si="13"/>
        <v>2879.4228600774804</v>
      </c>
      <c r="P107" s="228"/>
      <c r="Q107" s="233">
        <f t="shared" si="10"/>
        <v>5758.8457201549609</v>
      </c>
      <c r="R107" s="225"/>
      <c r="S107" s="225"/>
    </row>
    <row r="108" spans="3:19" s="16" customFormat="1" ht="15" hidden="1" x14ac:dyDescent="0.2">
      <c r="I108" s="227" t="s">
        <v>153</v>
      </c>
      <c r="J108" s="229"/>
      <c r="K108" s="233">
        <f t="shared" si="11"/>
        <v>1500.1793101003673</v>
      </c>
      <c r="L108" s="228"/>
      <c r="M108" s="233">
        <f t="shared" si="12"/>
        <v>3000.3586202007345</v>
      </c>
      <c r="N108" s="228"/>
      <c r="O108" s="233">
        <f t="shared" si="13"/>
        <v>3000.3586202007345</v>
      </c>
      <c r="P108" s="228"/>
      <c r="Q108" s="233">
        <f t="shared" si="10"/>
        <v>6000.7172404014691</v>
      </c>
      <c r="R108" s="225"/>
      <c r="S108" s="225"/>
    </row>
    <row r="109" spans="3:19" s="16" customFormat="1" ht="15" hidden="1" x14ac:dyDescent="0.2">
      <c r="I109" s="227" t="s">
        <v>172</v>
      </c>
      <c r="J109" s="229"/>
      <c r="K109" s="233">
        <f t="shared" si="11"/>
        <v>1563.1868411245828</v>
      </c>
      <c r="L109" s="228"/>
      <c r="M109" s="233">
        <f t="shared" si="12"/>
        <v>3126.3736822491655</v>
      </c>
      <c r="N109" s="228"/>
      <c r="O109" s="233">
        <f t="shared" si="13"/>
        <v>3126.3736822491655</v>
      </c>
      <c r="P109" s="228"/>
      <c r="Q109" s="233">
        <f t="shared" si="10"/>
        <v>6252.7473644983311</v>
      </c>
      <c r="R109" s="225"/>
      <c r="S109" s="225"/>
    </row>
    <row r="110" spans="3:19" s="16" customFormat="1" ht="15" hidden="1" x14ac:dyDescent="0.2">
      <c r="I110" s="227" t="s">
        <v>176</v>
      </c>
      <c r="J110" s="229"/>
      <c r="K110" s="233">
        <f t="shared" si="11"/>
        <v>1628.8406884518154</v>
      </c>
      <c r="L110" s="228"/>
      <c r="M110" s="233">
        <f t="shared" si="12"/>
        <v>3257.6813769036307</v>
      </c>
      <c r="N110" s="228"/>
      <c r="O110" s="233">
        <f t="shared" si="13"/>
        <v>3257.6813769036307</v>
      </c>
      <c r="P110" s="228"/>
      <c r="Q110" s="233">
        <f t="shared" si="10"/>
        <v>6515.3627538072615</v>
      </c>
      <c r="R110" s="225"/>
      <c r="S110" s="225"/>
    </row>
    <row r="111" spans="3:19" s="16" customFormat="1" ht="15" hidden="1" x14ac:dyDescent="0.2">
      <c r="I111" s="227"/>
      <c r="J111" s="229"/>
      <c r="K111" s="233">
        <v>0</v>
      </c>
      <c r="L111" s="229"/>
      <c r="M111" s="230"/>
      <c r="N111" s="228"/>
      <c r="O111" s="233">
        <v>0</v>
      </c>
      <c r="P111" s="228"/>
      <c r="Q111" s="230"/>
      <c r="R111" s="225"/>
      <c r="S111" s="225"/>
    </row>
    <row r="112" spans="3:19" s="16" customFormat="1" ht="15" hidden="1" x14ac:dyDescent="0.2">
      <c r="I112" s="227" t="s">
        <v>69</v>
      </c>
      <c r="J112" s="229"/>
      <c r="K112" s="234">
        <f>Q112/4</f>
        <v>1221.25</v>
      </c>
      <c r="L112" s="231"/>
      <c r="M112" s="234">
        <f>O112</f>
        <v>2442.5</v>
      </c>
      <c r="N112" s="231"/>
      <c r="O112" s="234">
        <f>Q112/2</f>
        <v>2442.5</v>
      </c>
      <c r="P112" s="231"/>
      <c r="Q112" s="234">
        <v>4885</v>
      </c>
      <c r="R112" s="225"/>
      <c r="S112" s="225"/>
    </row>
    <row r="113" spans="9:19" s="16" customFormat="1" ht="15" hidden="1" x14ac:dyDescent="0.2">
      <c r="I113" s="227" t="s">
        <v>70</v>
      </c>
      <c r="J113" s="229"/>
      <c r="K113" s="233">
        <f>K112*$S$70</f>
        <v>1272.5425</v>
      </c>
      <c r="L113" s="231"/>
      <c r="M113" s="233">
        <f>M112*$S$70</f>
        <v>2545.085</v>
      </c>
      <c r="N113" s="231"/>
      <c r="O113" s="233">
        <f>O112*$S$70</f>
        <v>2545.085</v>
      </c>
      <c r="P113" s="231"/>
      <c r="Q113" s="233">
        <f>Q112*$S$70</f>
        <v>5090.17</v>
      </c>
      <c r="R113" s="225"/>
      <c r="S113" s="225"/>
    </row>
    <row r="114" spans="9:19" s="16" customFormat="1" ht="15" hidden="1" x14ac:dyDescent="0.2">
      <c r="I114" s="227" t="s">
        <v>149</v>
      </c>
      <c r="J114" s="229"/>
      <c r="K114" s="233">
        <f t="shared" ref="K114:K119" si="14">K113*$S$70</f>
        <v>1325.9892850000001</v>
      </c>
      <c r="L114" s="231"/>
      <c r="M114" s="233">
        <f t="shared" ref="M114:M119" si="15">M113*$S$70</f>
        <v>2651.9785700000002</v>
      </c>
      <c r="N114" s="231"/>
      <c r="O114" s="233">
        <f t="shared" ref="O114:O119" si="16">O113*$S$70</f>
        <v>2651.9785700000002</v>
      </c>
      <c r="P114" s="231"/>
      <c r="Q114" s="233">
        <f t="shared" ref="Q114:Q119" si="17">Q113*$S$70</f>
        <v>5303.9571400000004</v>
      </c>
      <c r="R114" s="225"/>
      <c r="S114" s="225"/>
    </row>
    <row r="115" spans="9:19" s="16" customFormat="1" ht="15" hidden="1" x14ac:dyDescent="0.2">
      <c r="I115" s="227" t="s">
        <v>154</v>
      </c>
      <c r="J115" s="229"/>
      <c r="K115" s="233">
        <f t="shared" si="14"/>
        <v>1381.6808349700002</v>
      </c>
      <c r="L115" s="231"/>
      <c r="M115" s="233">
        <f t="shared" si="15"/>
        <v>2763.3616699400004</v>
      </c>
      <c r="N115" s="231"/>
      <c r="O115" s="233">
        <f t="shared" si="16"/>
        <v>2763.3616699400004</v>
      </c>
      <c r="P115" s="231"/>
      <c r="Q115" s="233">
        <f t="shared" si="17"/>
        <v>5526.7233398800008</v>
      </c>
      <c r="R115" s="225"/>
      <c r="S115" s="225"/>
    </row>
    <row r="116" spans="9:19" s="16" customFormat="1" ht="15" hidden="1" x14ac:dyDescent="0.2">
      <c r="I116" s="227" t="s">
        <v>155</v>
      </c>
      <c r="J116" s="229"/>
      <c r="K116" s="233">
        <f t="shared" si="14"/>
        <v>1439.7114300387402</v>
      </c>
      <c r="L116" s="231"/>
      <c r="M116" s="233">
        <f t="shared" si="15"/>
        <v>2879.4228600774804</v>
      </c>
      <c r="N116" s="231"/>
      <c r="O116" s="233">
        <f t="shared" si="16"/>
        <v>2879.4228600774804</v>
      </c>
      <c r="P116" s="231"/>
      <c r="Q116" s="233">
        <f t="shared" si="17"/>
        <v>5758.8457201549609</v>
      </c>
      <c r="R116" s="225"/>
      <c r="S116" s="225"/>
    </row>
    <row r="117" spans="9:19" s="16" customFormat="1" ht="15" hidden="1" x14ac:dyDescent="0.2">
      <c r="I117" s="227" t="s">
        <v>168</v>
      </c>
      <c r="J117" s="229"/>
      <c r="K117" s="233">
        <f t="shared" si="14"/>
        <v>1500.1793101003673</v>
      </c>
      <c r="L117" s="231"/>
      <c r="M117" s="233">
        <f t="shared" si="15"/>
        <v>3000.3586202007345</v>
      </c>
      <c r="N117" s="231"/>
      <c r="O117" s="233">
        <f t="shared" si="16"/>
        <v>3000.3586202007345</v>
      </c>
      <c r="P117" s="231"/>
      <c r="Q117" s="233">
        <f t="shared" si="17"/>
        <v>6000.7172404014691</v>
      </c>
      <c r="R117" s="225"/>
      <c r="S117" s="225"/>
    </row>
    <row r="118" spans="9:19" s="16" customFormat="1" ht="15" hidden="1" x14ac:dyDescent="0.2">
      <c r="I118" s="227" t="s">
        <v>174</v>
      </c>
      <c r="J118" s="229"/>
      <c r="K118" s="233">
        <f t="shared" si="14"/>
        <v>1563.1868411245828</v>
      </c>
      <c r="L118" s="231"/>
      <c r="M118" s="233">
        <f t="shared" si="15"/>
        <v>3126.3736822491655</v>
      </c>
      <c r="N118" s="231"/>
      <c r="O118" s="233">
        <f t="shared" si="16"/>
        <v>3126.3736822491655</v>
      </c>
      <c r="P118" s="231"/>
      <c r="Q118" s="233">
        <f t="shared" si="17"/>
        <v>6252.7473644983311</v>
      </c>
      <c r="R118" s="225"/>
      <c r="S118" s="225"/>
    </row>
    <row r="119" spans="9:19" s="16" customFormat="1" ht="15" hidden="1" x14ac:dyDescent="0.2">
      <c r="I119" s="227" t="s">
        <v>177</v>
      </c>
      <c r="J119" s="229"/>
      <c r="K119" s="233">
        <f t="shared" si="14"/>
        <v>1628.8406884518154</v>
      </c>
      <c r="L119" s="231"/>
      <c r="M119" s="233">
        <f t="shared" si="15"/>
        <v>3257.6813769036307</v>
      </c>
      <c r="N119" s="231"/>
      <c r="O119" s="233">
        <f t="shared" si="16"/>
        <v>3257.6813769036307</v>
      </c>
      <c r="P119" s="231"/>
      <c r="Q119" s="233">
        <f t="shared" si="17"/>
        <v>6515.3627538072615</v>
      </c>
      <c r="R119" s="225"/>
      <c r="S119" s="225"/>
    </row>
    <row r="120" spans="9:19" s="16" customFormat="1" ht="15" hidden="1" x14ac:dyDescent="0.2">
      <c r="I120" s="227"/>
      <c r="J120" s="229"/>
      <c r="K120" s="233">
        <v>0</v>
      </c>
      <c r="L120" s="229"/>
      <c r="M120" s="230"/>
      <c r="N120" s="228"/>
      <c r="O120" s="233">
        <v>0</v>
      </c>
      <c r="P120" s="228"/>
      <c r="Q120" s="230"/>
      <c r="R120" s="225"/>
      <c r="S120" s="225"/>
    </row>
    <row r="121" spans="9:19" s="16" customFormat="1" ht="15" hidden="1" x14ac:dyDescent="0.2">
      <c r="I121" s="227" t="s">
        <v>71</v>
      </c>
      <c r="J121" s="229"/>
      <c r="K121" s="235">
        <f>Q121/4</f>
        <v>671.25</v>
      </c>
      <c r="L121" s="228"/>
      <c r="M121" s="235">
        <f>Q121/2</f>
        <v>1342.5</v>
      </c>
      <c r="N121" s="228"/>
      <c r="O121" s="235">
        <f>Q121/2</f>
        <v>1342.5</v>
      </c>
      <c r="P121" s="232"/>
      <c r="Q121" s="235">
        <v>2685</v>
      </c>
      <c r="R121" s="225"/>
      <c r="S121" s="225"/>
    </row>
    <row r="122" spans="9:19" s="16" customFormat="1" ht="15" hidden="1" x14ac:dyDescent="0.2">
      <c r="I122" s="227" t="s">
        <v>72</v>
      </c>
      <c r="J122" s="229"/>
      <c r="K122" s="233">
        <f>K121*$S$70</f>
        <v>699.4425</v>
      </c>
      <c r="L122" s="228"/>
      <c r="M122" s="233">
        <f>M121*$S$70</f>
        <v>1398.885</v>
      </c>
      <c r="N122" s="228"/>
      <c r="O122" s="233">
        <f>O121*$S$70</f>
        <v>1398.885</v>
      </c>
      <c r="P122" s="232"/>
      <c r="Q122" s="233">
        <f t="shared" ref="Q122:Q128" si="18">Q121*$S$70</f>
        <v>2797.77</v>
      </c>
      <c r="R122" s="225"/>
      <c r="S122" s="225"/>
    </row>
    <row r="123" spans="9:19" s="16" customFormat="1" ht="12.75" hidden="1" customHeight="1" x14ac:dyDescent="0.2">
      <c r="I123" s="227" t="s">
        <v>73</v>
      </c>
      <c r="J123" s="229"/>
      <c r="K123" s="233">
        <f t="shared" ref="K123:K128" si="19">K122*$S$70</f>
        <v>728.81908499999997</v>
      </c>
      <c r="L123" s="228"/>
      <c r="M123" s="233">
        <f t="shared" ref="M123:M128" si="20">M122*$S$70</f>
        <v>1457.6381699999999</v>
      </c>
      <c r="N123" s="228"/>
      <c r="O123" s="233">
        <f t="shared" ref="O123:O128" si="21">O122*$S$70</f>
        <v>1457.6381699999999</v>
      </c>
      <c r="P123" s="232"/>
      <c r="Q123" s="233">
        <f t="shared" si="18"/>
        <v>2915.2763399999999</v>
      </c>
      <c r="R123" s="225"/>
      <c r="S123" s="225"/>
    </row>
    <row r="124" spans="9:19" s="16" customFormat="1" ht="12.75" hidden="1" customHeight="1" x14ac:dyDescent="0.2">
      <c r="I124" s="227" t="s">
        <v>150</v>
      </c>
      <c r="J124" s="229"/>
      <c r="K124" s="233">
        <f t="shared" si="19"/>
        <v>759.42948656999999</v>
      </c>
      <c r="L124" s="228"/>
      <c r="M124" s="233">
        <f t="shared" si="20"/>
        <v>1518.85897314</v>
      </c>
      <c r="N124" s="228"/>
      <c r="O124" s="233">
        <f t="shared" si="21"/>
        <v>1518.85897314</v>
      </c>
      <c r="P124" s="232"/>
      <c r="Q124" s="233">
        <f t="shared" si="18"/>
        <v>3037.71794628</v>
      </c>
      <c r="R124" s="225"/>
      <c r="S124" s="225"/>
    </row>
    <row r="125" spans="9:19" s="16" customFormat="1" ht="12.75" hidden="1" customHeight="1" x14ac:dyDescent="0.2">
      <c r="I125" s="227" t="s">
        <v>156</v>
      </c>
      <c r="J125" s="229"/>
      <c r="K125" s="233">
        <f t="shared" si="19"/>
        <v>791.32552500593999</v>
      </c>
      <c r="L125" s="228"/>
      <c r="M125" s="233">
        <f t="shared" si="20"/>
        <v>1582.65105001188</v>
      </c>
      <c r="N125" s="228"/>
      <c r="O125" s="233">
        <f t="shared" si="21"/>
        <v>1582.65105001188</v>
      </c>
      <c r="P125" s="232"/>
      <c r="Q125" s="233">
        <f t="shared" si="18"/>
        <v>3165.30210002376</v>
      </c>
      <c r="R125" s="225"/>
      <c r="S125" s="225"/>
    </row>
    <row r="126" spans="9:19" s="16" customFormat="1" ht="12.75" hidden="1" customHeight="1" x14ac:dyDescent="0.2">
      <c r="I126" s="227" t="s">
        <v>157</v>
      </c>
      <c r="J126" s="229"/>
      <c r="K126" s="233">
        <f t="shared" si="19"/>
        <v>824.56119705618949</v>
      </c>
      <c r="L126" s="228"/>
      <c r="M126" s="233">
        <f t="shared" si="20"/>
        <v>1649.122394112379</v>
      </c>
      <c r="N126" s="228"/>
      <c r="O126" s="233">
        <f t="shared" si="21"/>
        <v>1649.122394112379</v>
      </c>
      <c r="P126" s="232"/>
      <c r="Q126" s="233">
        <f t="shared" si="18"/>
        <v>3298.2447882247579</v>
      </c>
      <c r="R126" s="225"/>
      <c r="S126" s="225"/>
    </row>
    <row r="127" spans="9:19" s="16" customFormat="1" ht="12.75" hidden="1" customHeight="1" x14ac:dyDescent="0.2">
      <c r="I127" s="227" t="s">
        <v>173</v>
      </c>
      <c r="J127" s="229"/>
      <c r="K127" s="233">
        <f t="shared" si="19"/>
        <v>859.19276733254947</v>
      </c>
      <c r="L127" s="228"/>
      <c r="M127" s="233">
        <f t="shared" si="20"/>
        <v>1718.3855346650989</v>
      </c>
      <c r="N127" s="228"/>
      <c r="O127" s="233">
        <f t="shared" si="21"/>
        <v>1718.3855346650989</v>
      </c>
      <c r="P127" s="232"/>
      <c r="Q127" s="233">
        <f t="shared" si="18"/>
        <v>3436.7710693301979</v>
      </c>
      <c r="R127" s="225"/>
      <c r="S127" s="225"/>
    </row>
    <row r="128" spans="9:19" s="16" customFormat="1" ht="12.75" hidden="1" customHeight="1" x14ac:dyDescent="0.2">
      <c r="I128" s="227" t="s">
        <v>178</v>
      </c>
      <c r="J128" s="229"/>
      <c r="K128" s="233">
        <f t="shared" si="19"/>
        <v>895.27886356051658</v>
      </c>
      <c r="L128" s="228"/>
      <c r="M128" s="233">
        <f t="shared" si="20"/>
        <v>1790.5577271210332</v>
      </c>
      <c r="N128" s="228"/>
      <c r="O128" s="233">
        <f t="shared" si="21"/>
        <v>1790.5577271210332</v>
      </c>
      <c r="P128" s="232"/>
      <c r="Q128" s="233">
        <f t="shared" si="18"/>
        <v>3581.1154542420663</v>
      </c>
      <c r="R128" s="225"/>
      <c r="S128" s="225"/>
    </row>
    <row r="129" spans="3:19" s="16" customFormat="1" ht="12.75" hidden="1" customHeight="1" x14ac:dyDescent="0.2">
      <c r="C129" s="18"/>
      <c r="D129" s="18"/>
      <c r="E129" s="18"/>
      <c r="F129" s="18"/>
      <c r="G129" s="18"/>
      <c r="H129" s="18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</row>
    <row r="130" spans="3:19" s="16" customFormat="1" ht="15" hidden="1" x14ac:dyDescent="0.2">
      <c r="I130" s="244" t="s">
        <v>159</v>
      </c>
      <c r="J130" s="244"/>
      <c r="K130" s="244"/>
      <c r="L130" s="244"/>
      <c r="M130" s="244"/>
      <c r="N130" s="244"/>
      <c r="O130" s="244"/>
      <c r="P130" s="244"/>
      <c r="Q130" s="244"/>
      <c r="R130" s="225"/>
      <c r="S130" s="225"/>
    </row>
    <row r="131" spans="3:19" s="16" customFormat="1" ht="15" hidden="1" x14ac:dyDescent="0.2">
      <c r="I131" s="229"/>
      <c r="J131" s="228"/>
      <c r="K131" s="230" t="s">
        <v>60</v>
      </c>
      <c r="L131" s="228"/>
      <c r="M131" s="230" t="s">
        <v>61</v>
      </c>
      <c r="N131" s="228"/>
      <c r="O131" s="230" t="s">
        <v>62</v>
      </c>
      <c r="P131" s="228"/>
      <c r="Q131" s="230" t="s">
        <v>63</v>
      </c>
      <c r="R131" s="225"/>
      <c r="S131" s="225"/>
    </row>
    <row r="132" spans="3:19" s="16" customFormat="1" ht="15" hidden="1" x14ac:dyDescent="0.2">
      <c r="I132" s="227"/>
      <c r="J132" s="228"/>
      <c r="K132" s="229"/>
      <c r="L132" s="229"/>
      <c r="M132" s="230"/>
      <c r="N132" s="228"/>
      <c r="O132" s="230"/>
      <c r="P132" s="228"/>
      <c r="Q132" s="230"/>
      <c r="R132" s="225"/>
      <c r="S132" s="225"/>
    </row>
    <row r="133" spans="3:19" s="16" customFormat="1" ht="15" hidden="1" x14ac:dyDescent="0.2">
      <c r="I133" s="227" t="s">
        <v>66</v>
      </c>
      <c r="J133" s="229"/>
      <c r="K133" s="236">
        <f>Q133/4</f>
        <v>1286</v>
      </c>
      <c r="L133" s="228"/>
      <c r="M133" s="236">
        <f>Q133/2</f>
        <v>2572</v>
      </c>
      <c r="N133" s="228"/>
      <c r="O133" s="236">
        <f>Q133/2</f>
        <v>2572</v>
      </c>
      <c r="P133" s="228"/>
      <c r="Q133" s="236">
        <v>5144</v>
      </c>
      <c r="R133" s="225"/>
      <c r="S133" s="225"/>
    </row>
    <row r="134" spans="3:19" s="16" customFormat="1" ht="15" hidden="1" x14ac:dyDescent="0.2">
      <c r="I134" s="227" t="s">
        <v>67</v>
      </c>
      <c r="J134" s="229"/>
      <c r="K134" s="233">
        <f>K133*$S$70</f>
        <v>1340.0119999999999</v>
      </c>
      <c r="L134" s="228"/>
      <c r="M134" s="233">
        <f>M133*$S$70</f>
        <v>2680.0239999999999</v>
      </c>
      <c r="N134" s="228"/>
      <c r="O134" s="233">
        <f>O133*$S$70</f>
        <v>2680.0239999999999</v>
      </c>
      <c r="P134" s="228"/>
      <c r="Q134" s="233">
        <f>Q133*$S$70</f>
        <v>5360.0479999999998</v>
      </c>
      <c r="R134" s="225"/>
      <c r="S134" s="225"/>
    </row>
    <row r="135" spans="3:19" s="16" customFormat="1" ht="15" hidden="1" x14ac:dyDescent="0.2">
      <c r="I135" s="227" t="s">
        <v>68</v>
      </c>
      <c r="J135" s="229"/>
      <c r="K135" s="233">
        <f t="shared" ref="K135:K140" si="22">K134*$S$70</f>
        <v>1396.292504</v>
      </c>
      <c r="L135" s="228"/>
      <c r="M135" s="233">
        <f t="shared" ref="M135:M140" si="23">M134*$S$70</f>
        <v>2792.585008</v>
      </c>
      <c r="N135" s="228"/>
      <c r="O135" s="233">
        <f t="shared" ref="O135:O140" si="24">O134*$S$70</f>
        <v>2792.585008</v>
      </c>
      <c r="P135" s="228"/>
      <c r="Q135" s="233">
        <f t="shared" ref="Q135:Q140" si="25">Q134*$S$70</f>
        <v>5585.170016</v>
      </c>
      <c r="R135" s="225"/>
      <c r="S135" s="225"/>
    </row>
    <row r="136" spans="3:19" s="16" customFormat="1" ht="15" hidden="1" x14ac:dyDescent="0.2">
      <c r="I136" s="227" t="s">
        <v>148</v>
      </c>
      <c r="J136" s="229"/>
      <c r="K136" s="233">
        <f t="shared" si="22"/>
        <v>1454.9367891680001</v>
      </c>
      <c r="L136" s="228"/>
      <c r="M136" s="233">
        <f t="shared" si="23"/>
        <v>2909.8735783360003</v>
      </c>
      <c r="N136" s="228"/>
      <c r="O136" s="233">
        <f t="shared" si="24"/>
        <v>2909.8735783360003</v>
      </c>
      <c r="P136" s="228"/>
      <c r="Q136" s="233">
        <f t="shared" si="25"/>
        <v>5819.7471566720005</v>
      </c>
      <c r="R136" s="225"/>
      <c r="S136" s="225"/>
    </row>
    <row r="137" spans="3:19" s="16" customFormat="1" ht="15" hidden="1" x14ac:dyDescent="0.2">
      <c r="I137" s="227" t="s">
        <v>152</v>
      </c>
      <c r="J137" s="229"/>
      <c r="K137" s="233">
        <f t="shared" si="22"/>
        <v>1516.0441343130562</v>
      </c>
      <c r="L137" s="228"/>
      <c r="M137" s="233">
        <f t="shared" si="23"/>
        <v>3032.0882686261125</v>
      </c>
      <c r="N137" s="228"/>
      <c r="O137" s="233">
        <f t="shared" si="24"/>
        <v>3032.0882686261125</v>
      </c>
      <c r="P137" s="228"/>
      <c r="Q137" s="233">
        <f t="shared" si="25"/>
        <v>6064.176537252225</v>
      </c>
      <c r="R137" s="225"/>
      <c r="S137" s="225"/>
    </row>
    <row r="138" spans="3:19" s="16" customFormat="1" ht="15" hidden="1" x14ac:dyDescent="0.2">
      <c r="I138" s="227" t="s">
        <v>153</v>
      </c>
      <c r="J138" s="229"/>
      <c r="K138" s="233">
        <f t="shared" si="22"/>
        <v>1579.7179879542048</v>
      </c>
      <c r="L138" s="228"/>
      <c r="M138" s="233">
        <f t="shared" si="23"/>
        <v>3159.4359759084095</v>
      </c>
      <c r="N138" s="228"/>
      <c r="O138" s="233">
        <f t="shared" si="24"/>
        <v>3159.4359759084095</v>
      </c>
      <c r="P138" s="228"/>
      <c r="Q138" s="233">
        <f t="shared" si="25"/>
        <v>6318.8719518168191</v>
      </c>
      <c r="R138" s="225"/>
      <c r="S138" s="225"/>
    </row>
    <row r="139" spans="3:19" s="16" customFormat="1" ht="15" hidden="1" x14ac:dyDescent="0.2">
      <c r="I139" s="227" t="s">
        <v>172</v>
      </c>
      <c r="J139" s="229"/>
      <c r="K139" s="233">
        <f t="shared" si="22"/>
        <v>1646.0661434482815</v>
      </c>
      <c r="L139" s="228"/>
      <c r="M139" s="233">
        <f t="shared" si="23"/>
        <v>3292.1322868965631</v>
      </c>
      <c r="N139" s="228"/>
      <c r="O139" s="233">
        <f t="shared" si="24"/>
        <v>3292.1322868965631</v>
      </c>
      <c r="P139" s="228"/>
      <c r="Q139" s="233">
        <f t="shared" si="25"/>
        <v>6584.2645737931261</v>
      </c>
      <c r="R139" s="225"/>
      <c r="S139" s="225"/>
    </row>
    <row r="140" spans="3:19" s="16" customFormat="1" ht="15" hidden="1" x14ac:dyDescent="0.2">
      <c r="I140" s="227" t="s">
        <v>176</v>
      </c>
      <c r="J140" s="229"/>
      <c r="K140" s="233">
        <f t="shared" si="22"/>
        <v>1715.2009214731095</v>
      </c>
      <c r="L140" s="228"/>
      <c r="M140" s="233">
        <f t="shared" si="23"/>
        <v>3430.4018429462189</v>
      </c>
      <c r="N140" s="228"/>
      <c r="O140" s="233">
        <f t="shared" si="24"/>
        <v>3430.4018429462189</v>
      </c>
      <c r="P140" s="228"/>
      <c r="Q140" s="233">
        <f t="shared" si="25"/>
        <v>6860.8036858924379</v>
      </c>
      <c r="R140" s="225"/>
      <c r="S140" s="225"/>
    </row>
    <row r="141" spans="3:19" s="16" customFormat="1" ht="15" hidden="1" x14ac:dyDescent="0.2">
      <c r="I141" s="227"/>
      <c r="J141" s="229"/>
      <c r="K141" s="233">
        <v>0</v>
      </c>
      <c r="L141" s="229"/>
      <c r="M141" s="230"/>
      <c r="N141" s="228"/>
      <c r="O141" s="233">
        <v>0</v>
      </c>
      <c r="P141" s="228"/>
      <c r="Q141" s="230"/>
      <c r="R141" s="225"/>
      <c r="S141" s="225"/>
    </row>
    <row r="142" spans="3:19" s="16" customFormat="1" ht="15" hidden="1" x14ac:dyDescent="0.2">
      <c r="I142" s="227" t="s">
        <v>69</v>
      </c>
      <c r="J142" s="229"/>
      <c r="K142" s="234">
        <f>Q142/4</f>
        <v>1286</v>
      </c>
      <c r="L142" s="231"/>
      <c r="M142" s="234">
        <f>Q142/2</f>
        <v>2572</v>
      </c>
      <c r="N142" s="231"/>
      <c r="O142" s="234">
        <f>Q142/2</f>
        <v>2572</v>
      </c>
      <c r="P142" s="231"/>
      <c r="Q142" s="234">
        <v>5144</v>
      </c>
      <c r="R142" s="225"/>
      <c r="S142" s="225"/>
    </row>
    <row r="143" spans="3:19" s="16" customFormat="1" ht="15" hidden="1" x14ac:dyDescent="0.2">
      <c r="I143" s="227" t="s">
        <v>70</v>
      </c>
      <c r="J143" s="229"/>
      <c r="K143" s="233">
        <f>K142*$S$70</f>
        <v>1340.0119999999999</v>
      </c>
      <c r="L143" s="231"/>
      <c r="M143" s="233">
        <f>M142*$S$70</f>
        <v>2680.0239999999999</v>
      </c>
      <c r="N143" s="231"/>
      <c r="O143" s="233">
        <f>O142*$S$70</f>
        <v>2680.0239999999999</v>
      </c>
      <c r="P143" s="231"/>
      <c r="Q143" s="233">
        <f>Q142*$S$70</f>
        <v>5360.0479999999998</v>
      </c>
      <c r="R143" s="225"/>
      <c r="S143" s="225"/>
    </row>
    <row r="144" spans="3:19" s="16" customFormat="1" ht="15" hidden="1" x14ac:dyDescent="0.2">
      <c r="I144" s="227" t="s">
        <v>149</v>
      </c>
      <c r="J144" s="229"/>
      <c r="K144" s="233">
        <f t="shared" ref="K144:K149" si="26">K143*$S$70</f>
        <v>1396.292504</v>
      </c>
      <c r="L144" s="231"/>
      <c r="M144" s="233">
        <f t="shared" ref="M144:M149" si="27">M143*$S$70</f>
        <v>2792.585008</v>
      </c>
      <c r="N144" s="231"/>
      <c r="O144" s="233">
        <f t="shared" ref="O144:O149" si="28">O143*$S$70</f>
        <v>2792.585008</v>
      </c>
      <c r="P144" s="231"/>
      <c r="Q144" s="233">
        <f t="shared" ref="Q144:Q149" si="29">Q143*$S$70</f>
        <v>5585.170016</v>
      </c>
      <c r="R144" s="225"/>
      <c r="S144" s="225"/>
    </row>
    <row r="145" spans="9:19" s="16" customFormat="1" ht="15" hidden="1" x14ac:dyDescent="0.2">
      <c r="I145" s="227" t="s">
        <v>154</v>
      </c>
      <c r="J145" s="229"/>
      <c r="K145" s="233">
        <f t="shared" si="26"/>
        <v>1454.9367891680001</v>
      </c>
      <c r="L145" s="231"/>
      <c r="M145" s="233">
        <f t="shared" si="27"/>
        <v>2909.8735783360003</v>
      </c>
      <c r="N145" s="231"/>
      <c r="O145" s="233">
        <f t="shared" si="28"/>
        <v>2909.8735783360003</v>
      </c>
      <c r="P145" s="231"/>
      <c r="Q145" s="233">
        <f t="shared" si="29"/>
        <v>5819.7471566720005</v>
      </c>
      <c r="R145" s="225"/>
      <c r="S145" s="225"/>
    </row>
    <row r="146" spans="9:19" s="16" customFormat="1" ht="15" hidden="1" x14ac:dyDescent="0.2">
      <c r="I146" s="227" t="s">
        <v>155</v>
      </c>
      <c r="J146" s="229"/>
      <c r="K146" s="233">
        <f t="shared" si="26"/>
        <v>1516.0441343130562</v>
      </c>
      <c r="L146" s="231"/>
      <c r="M146" s="233">
        <f t="shared" si="27"/>
        <v>3032.0882686261125</v>
      </c>
      <c r="N146" s="231"/>
      <c r="O146" s="233">
        <f t="shared" si="28"/>
        <v>3032.0882686261125</v>
      </c>
      <c r="P146" s="231"/>
      <c r="Q146" s="233">
        <f t="shared" si="29"/>
        <v>6064.176537252225</v>
      </c>
      <c r="R146" s="225"/>
      <c r="S146" s="225"/>
    </row>
    <row r="147" spans="9:19" s="16" customFormat="1" ht="15" hidden="1" x14ac:dyDescent="0.2">
      <c r="I147" s="227" t="s">
        <v>168</v>
      </c>
      <c r="J147" s="229"/>
      <c r="K147" s="233">
        <f t="shared" si="26"/>
        <v>1579.7179879542048</v>
      </c>
      <c r="L147" s="231"/>
      <c r="M147" s="233">
        <f t="shared" si="27"/>
        <v>3159.4359759084095</v>
      </c>
      <c r="N147" s="231"/>
      <c r="O147" s="233">
        <f t="shared" si="28"/>
        <v>3159.4359759084095</v>
      </c>
      <c r="P147" s="231"/>
      <c r="Q147" s="233">
        <f t="shared" si="29"/>
        <v>6318.8719518168191</v>
      </c>
      <c r="R147" s="225"/>
      <c r="S147" s="225"/>
    </row>
    <row r="148" spans="9:19" s="16" customFormat="1" ht="15" hidden="1" x14ac:dyDescent="0.2">
      <c r="I148" s="227" t="s">
        <v>174</v>
      </c>
      <c r="J148" s="229"/>
      <c r="K148" s="233">
        <f t="shared" si="26"/>
        <v>1646.0661434482815</v>
      </c>
      <c r="L148" s="231"/>
      <c r="M148" s="233">
        <f t="shared" si="27"/>
        <v>3292.1322868965631</v>
      </c>
      <c r="N148" s="231"/>
      <c r="O148" s="233">
        <f t="shared" si="28"/>
        <v>3292.1322868965631</v>
      </c>
      <c r="P148" s="231"/>
      <c r="Q148" s="233">
        <f t="shared" si="29"/>
        <v>6584.2645737931261</v>
      </c>
      <c r="R148" s="225"/>
      <c r="S148" s="225"/>
    </row>
    <row r="149" spans="9:19" s="16" customFormat="1" ht="15" hidden="1" x14ac:dyDescent="0.2">
      <c r="I149" s="227" t="s">
        <v>177</v>
      </c>
      <c r="J149" s="229"/>
      <c r="K149" s="233">
        <f t="shared" si="26"/>
        <v>1715.2009214731095</v>
      </c>
      <c r="L149" s="231"/>
      <c r="M149" s="233">
        <f t="shared" si="27"/>
        <v>3430.4018429462189</v>
      </c>
      <c r="N149" s="231"/>
      <c r="O149" s="233">
        <f t="shared" si="28"/>
        <v>3430.4018429462189</v>
      </c>
      <c r="P149" s="231"/>
      <c r="Q149" s="233">
        <f t="shared" si="29"/>
        <v>6860.8036858924379</v>
      </c>
      <c r="R149" s="225"/>
      <c r="S149" s="225"/>
    </row>
    <row r="150" spans="9:19" s="16" customFormat="1" ht="15" hidden="1" x14ac:dyDescent="0.2">
      <c r="I150" s="227"/>
      <c r="J150" s="229"/>
      <c r="K150" s="233">
        <v>0</v>
      </c>
      <c r="L150" s="229"/>
      <c r="M150" s="230"/>
      <c r="N150" s="228"/>
      <c r="O150" s="233">
        <v>0</v>
      </c>
      <c r="P150" s="228"/>
      <c r="Q150" s="230"/>
      <c r="R150" s="225"/>
      <c r="S150" s="225"/>
    </row>
    <row r="151" spans="9:19" s="16" customFormat="1" ht="15" hidden="1" x14ac:dyDescent="0.2">
      <c r="I151" s="227" t="s">
        <v>71</v>
      </c>
      <c r="J151" s="229"/>
      <c r="K151" s="235">
        <f>Q151/4</f>
        <v>706.25</v>
      </c>
      <c r="L151" s="228"/>
      <c r="M151" s="235">
        <f>Q151/2</f>
        <v>1412.5</v>
      </c>
      <c r="N151" s="228"/>
      <c r="O151" s="235">
        <f>Q151/2</f>
        <v>1412.5</v>
      </c>
      <c r="P151" s="232"/>
      <c r="Q151" s="235">
        <v>2825</v>
      </c>
      <c r="R151" s="225"/>
      <c r="S151" s="225"/>
    </row>
    <row r="152" spans="9:19" s="16" customFormat="1" ht="15" hidden="1" x14ac:dyDescent="0.2">
      <c r="I152" s="227" t="s">
        <v>72</v>
      </c>
      <c r="J152" s="229"/>
      <c r="K152" s="233">
        <f>K151*$S$70</f>
        <v>735.91250000000002</v>
      </c>
      <c r="L152" s="228"/>
      <c r="M152" s="233">
        <f>M151*$S$70</f>
        <v>1471.825</v>
      </c>
      <c r="N152" s="228"/>
      <c r="O152" s="233">
        <f>O151*$S$70</f>
        <v>1471.825</v>
      </c>
      <c r="P152" s="232"/>
      <c r="Q152" s="233">
        <f>Q151*$S$70</f>
        <v>2943.65</v>
      </c>
      <c r="R152" s="225"/>
      <c r="S152" s="225"/>
    </row>
    <row r="153" spans="9:19" s="16" customFormat="1" ht="15" hidden="1" x14ac:dyDescent="0.2">
      <c r="I153" s="227" t="s">
        <v>73</v>
      </c>
      <c r="J153" s="229"/>
      <c r="K153" s="233">
        <f t="shared" ref="K153:K158" si="30">K152*$S$70</f>
        <v>766.82082500000001</v>
      </c>
      <c r="L153" s="228"/>
      <c r="M153" s="233">
        <f t="shared" ref="M153:M158" si="31">M152*$S$70</f>
        <v>1533.64165</v>
      </c>
      <c r="N153" s="228"/>
      <c r="O153" s="233">
        <f t="shared" ref="O153:O158" si="32">O152*$S$70</f>
        <v>1533.64165</v>
      </c>
      <c r="P153" s="232"/>
      <c r="Q153" s="233">
        <f t="shared" ref="Q153:Q158" si="33">Q152*$S$70</f>
        <v>3067.2833000000001</v>
      </c>
      <c r="R153" s="225"/>
      <c r="S153" s="225"/>
    </row>
    <row r="154" spans="9:19" s="16" customFormat="1" ht="15" hidden="1" x14ac:dyDescent="0.2">
      <c r="I154" s="227" t="s">
        <v>150</v>
      </c>
      <c r="J154" s="229"/>
      <c r="K154" s="233">
        <f t="shared" si="30"/>
        <v>799.02729965000003</v>
      </c>
      <c r="L154" s="228"/>
      <c r="M154" s="233">
        <f t="shared" si="31"/>
        <v>1598.0545993000001</v>
      </c>
      <c r="N154" s="228"/>
      <c r="O154" s="233">
        <f t="shared" si="32"/>
        <v>1598.0545993000001</v>
      </c>
      <c r="P154" s="232"/>
      <c r="Q154" s="233">
        <f t="shared" si="33"/>
        <v>3196.1091986000001</v>
      </c>
      <c r="R154" s="225"/>
      <c r="S154" s="225"/>
    </row>
    <row r="155" spans="9:19" s="16" customFormat="1" ht="15" hidden="1" x14ac:dyDescent="0.2">
      <c r="I155" s="227" t="s">
        <v>156</v>
      </c>
      <c r="J155" s="229"/>
      <c r="K155" s="233">
        <f t="shared" si="30"/>
        <v>832.58644623530006</v>
      </c>
      <c r="L155" s="228"/>
      <c r="M155" s="233">
        <f t="shared" si="31"/>
        <v>1665.1728924706001</v>
      </c>
      <c r="N155" s="228"/>
      <c r="O155" s="233">
        <f t="shared" si="32"/>
        <v>1665.1728924706001</v>
      </c>
      <c r="P155" s="232"/>
      <c r="Q155" s="233">
        <f t="shared" si="33"/>
        <v>3330.3457849412002</v>
      </c>
      <c r="R155" s="225"/>
      <c r="S155" s="225"/>
    </row>
    <row r="156" spans="9:19" s="16" customFormat="1" ht="15" hidden="1" x14ac:dyDescent="0.2">
      <c r="I156" s="227" t="s">
        <v>157</v>
      </c>
      <c r="J156" s="229"/>
      <c r="K156" s="233">
        <f t="shared" si="30"/>
        <v>867.55507697718269</v>
      </c>
      <c r="L156" s="228"/>
      <c r="M156" s="233">
        <f t="shared" si="31"/>
        <v>1735.1101539543654</v>
      </c>
      <c r="N156" s="228"/>
      <c r="O156" s="233">
        <f t="shared" si="32"/>
        <v>1735.1101539543654</v>
      </c>
      <c r="P156" s="232"/>
      <c r="Q156" s="233">
        <f t="shared" si="33"/>
        <v>3470.2203079087308</v>
      </c>
      <c r="R156" s="225"/>
      <c r="S156" s="225"/>
    </row>
    <row r="157" spans="9:19" s="16" customFormat="1" ht="15" hidden="1" x14ac:dyDescent="0.2">
      <c r="I157" s="227" t="s">
        <v>173</v>
      </c>
      <c r="J157" s="229"/>
      <c r="K157" s="233">
        <f t="shared" si="30"/>
        <v>903.99239021022436</v>
      </c>
      <c r="L157" s="228"/>
      <c r="M157" s="233">
        <f t="shared" si="31"/>
        <v>1807.9847804204487</v>
      </c>
      <c r="N157" s="228"/>
      <c r="O157" s="233">
        <f t="shared" si="32"/>
        <v>1807.9847804204487</v>
      </c>
      <c r="P157" s="232"/>
      <c r="Q157" s="233">
        <f t="shared" si="33"/>
        <v>3615.9695608408974</v>
      </c>
      <c r="R157" s="225"/>
      <c r="S157" s="225"/>
    </row>
    <row r="158" spans="9:19" s="16" customFormat="1" ht="15" hidden="1" x14ac:dyDescent="0.2">
      <c r="I158" s="227" t="s">
        <v>178</v>
      </c>
      <c r="J158" s="237"/>
      <c r="K158" s="233">
        <f t="shared" si="30"/>
        <v>941.96007059905378</v>
      </c>
      <c r="L158" s="238"/>
      <c r="M158" s="233">
        <f t="shared" si="31"/>
        <v>1883.9201411981076</v>
      </c>
      <c r="N158" s="238"/>
      <c r="O158" s="233">
        <f t="shared" si="32"/>
        <v>1883.9201411981076</v>
      </c>
      <c r="P158" s="239"/>
      <c r="Q158" s="233">
        <f t="shared" si="33"/>
        <v>3767.8402823962151</v>
      </c>
      <c r="R158" s="242"/>
      <c r="S158" s="242"/>
    </row>
    <row r="159" spans="9:19" s="9" customFormat="1" ht="15" hidden="1" x14ac:dyDescent="0.2"/>
    <row r="160" spans="9:19" s="9" customFormat="1" ht="15" hidden="1" x14ac:dyDescent="0.2"/>
    <row r="161" s="9" customFormat="1" ht="15" x14ac:dyDescent="0.2"/>
    <row r="162" s="9" customFormat="1" ht="15" x14ac:dyDescent="0.2"/>
    <row r="163" s="9" customFormat="1" ht="15" x14ac:dyDescent="0.2"/>
    <row r="164" s="9" customFormat="1" ht="15" x14ac:dyDescent="0.2"/>
    <row r="165" s="9" customFormat="1" ht="15" x14ac:dyDescent="0.2"/>
    <row r="166" s="9" customFormat="1" ht="15" x14ac:dyDescent="0.2"/>
    <row r="167" s="9" customFormat="1" ht="15" x14ac:dyDescent="0.2"/>
    <row r="168" s="9" customFormat="1" ht="15" x14ac:dyDescent="0.2"/>
    <row r="169" s="9" customFormat="1" ht="15" x14ac:dyDescent="0.2"/>
    <row r="170" s="9" customFormat="1" ht="15" x14ac:dyDescent="0.2"/>
    <row r="171" s="9" customFormat="1" ht="15" x14ac:dyDescent="0.2"/>
    <row r="172" s="9" customFormat="1" ht="15" x14ac:dyDescent="0.2"/>
    <row r="173" s="9" customFormat="1" ht="15" x14ac:dyDescent="0.2"/>
    <row r="174" s="9" customFormat="1" ht="15" x14ac:dyDescent="0.2"/>
    <row r="175" s="9" customFormat="1" ht="15" x14ac:dyDescent="0.2"/>
    <row r="176" s="9" customFormat="1" ht="15" x14ac:dyDescent="0.2"/>
    <row r="177" s="9" customFormat="1" ht="15" x14ac:dyDescent="0.2"/>
    <row r="178" s="9" customFormat="1" ht="15" x14ac:dyDescent="0.2"/>
    <row r="179" s="9" customFormat="1" ht="15" x14ac:dyDescent="0.2"/>
    <row r="180" s="9" customFormat="1" ht="15" x14ac:dyDescent="0.2"/>
    <row r="181" s="9" customFormat="1" ht="15" x14ac:dyDescent="0.2"/>
    <row r="182" s="9" customFormat="1" ht="15" x14ac:dyDescent="0.2"/>
    <row r="183" s="9" customFormat="1" ht="15" x14ac:dyDescent="0.2"/>
    <row r="184" s="9" customFormat="1" ht="15" x14ac:dyDescent="0.2"/>
    <row r="185" s="9" customFormat="1" ht="15" x14ac:dyDescent="0.2"/>
    <row r="186" s="9" customFormat="1" ht="15" x14ac:dyDescent="0.2"/>
    <row r="187" s="9" customFormat="1" ht="15" x14ac:dyDescent="0.2"/>
    <row r="188" s="9" customFormat="1" ht="15" x14ac:dyDescent="0.2"/>
    <row r="189" s="9" customFormat="1" ht="15" x14ac:dyDescent="0.2"/>
  </sheetData>
  <sheetProtection algorithmName="SHA-512" hashValue="X4kFwYsB4uafFFSQnHWckf369tmY/jmMAmUAbp0g6LgCERdhSwg8L1j6uZsYfqJL61xwVSjacC1jKaJNi1GLLg==" saltValue="Wv/6kTfDsgh/1DZ45V7GAw==" spinCount="100000" sheet="1" selectLockedCells="1"/>
  <mergeCells count="38">
    <mergeCell ref="C67:I67"/>
    <mergeCell ref="C3:I3"/>
    <mergeCell ref="C11:H11"/>
    <mergeCell ref="C26:F26"/>
    <mergeCell ref="C27:F27"/>
    <mergeCell ref="C28:F28"/>
    <mergeCell ref="C31:H31"/>
    <mergeCell ref="C6:F6"/>
    <mergeCell ref="C7:F7"/>
    <mergeCell ref="C8:F8"/>
    <mergeCell ref="A59:A63"/>
    <mergeCell ref="C59:D59"/>
    <mergeCell ref="C61:D61"/>
    <mergeCell ref="C63:D63"/>
    <mergeCell ref="C46:F46"/>
    <mergeCell ref="A53:A57"/>
    <mergeCell ref="C53:D53"/>
    <mergeCell ref="C55:D55"/>
    <mergeCell ref="C57:D57"/>
    <mergeCell ref="C47:F47"/>
    <mergeCell ref="C48:F48"/>
    <mergeCell ref="C51:H51"/>
    <mergeCell ref="A13:A17"/>
    <mergeCell ref="C13:D13"/>
    <mergeCell ref="C15:D15"/>
    <mergeCell ref="C17:D17"/>
    <mergeCell ref="A19:A23"/>
    <mergeCell ref="C19:D19"/>
    <mergeCell ref="C21:D21"/>
    <mergeCell ref="C23:D23"/>
    <mergeCell ref="A39:A43"/>
    <mergeCell ref="C39:D39"/>
    <mergeCell ref="C41:D41"/>
    <mergeCell ref="C43:D43"/>
    <mergeCell ref="A33:A37"/>
    <mergeCell ref="C33:D33"/>
    <mergeCell ref="C35:D35"/>
    <mergeCell ref="C37:D37"/>
  </mergeCells>
  <dataValidations count="10">
    <dataValidation type="list" allowBlank="1" showInputMessage="1" showErrorMessage="1" sqref="K17 M17 O17 Q17 S17 K23 M23 O23 Q23 S23">
      <formula1>$I$82:$I$89</formula1>
    </dataValidation>
    <dataValidation type="list" allowBlank="1" showInputMessage="1" showErrorMessage="1" sqref="K15 S21 Q21 O21 M21 K21 S15 Q15 O15 M15">
      <formula1>$I$73:$I$80</formula1>
    </dataValidation>
    <dataValidation type="list" allowBlank="1" showInputMessage="1" showErrorMessage="1" sqref="S19 K19 M19 O19 Q19">
      <formula1>$I$90:$I$98</formula1>
    </dataValidation>
    <dataValidation type="list" allowBlank="1" showInputMessage="1" showErrorMessage="1" sqref="I6 I26 I46">
      <formula1>$S$71:$S$72</formula1>
    </dataValidation>
    <dataValidation type="list" allowBlank="1" showInputMessage="1" showErrorMessage="1" sqref="S43 Q43 O43 M43 K43 S37 Q37 O37 M37 K37 S63 Q63 O63 M63 K63 S57 Q57 O57 M57 K57">
      <formula1>$I$112:$I$119</formula1>
    </dataValidation>
    <dataValidation type="list" allowBlank="1" showInputMessage="1" showErrorMessage="1" sqref="K35 K41 K55 K61">
      <formula1>$I$103:$I$111</formula1>
    </dataValidation>
    <dataValidation type="list" allowBlank="1" showInputMessage="1" showErrorMessage="1" sqref="S39 Q39 O39 M39 K39 S33 Q33 O33 M33 K33 S59 Q59 O59 M59 K59 S53 Q53 O53 M53 K53">
      <formula1>$I$121:$I$128</formula1>
    </dataValidation>
    <dataValidation type="list" allowBlank="1" showInputMessage="1" showErrorMessage="1" sqref="K30 O10:O11 S10:S11 K10:K11 O30 Q30 M30 M10:M11 Q10:Q11 S30 K50 O50 Q50 M50 S50">
      <formula1>$I$82:$I$87</formula1>
    </dataValidation>
    <dataValidation type="list" allowBlank="1" showInputMessage="1" showErrorMessage="1" sqref="K13 S13 Q13 O13 M13">
      <formula1>$I$91:$I$98</formula1>
    </dataValidation>
    <dataValidation type="list" allowBlank="1" showInputMessage="1" showErrorMessage="1" sqref="M35 S41 S35 Q35 O41 O35 Q41 M41 M55 S61 S55 Q55 O61 O55 Q61 M61">
      <formula1>$I$103:$I$110</formula1>
    </dataValidation>
  </dataValidations>
  <pageMargins left="0.25" right="0.25" top="1" bottom="1" header="0.5" footer="0.5"/>
  <pageSetup scale="5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5"/>
  <sheetViews>
    <sheetView workbookViewId="0">
      <selection activeCell="A37" sqref="A37"/>
    </sheetView>
  </sheetViews>
  <sheetFormatPr defaultRowHeight="12.75" x14ac:dyDescent="0.2"/>
  <cols>
    <col min="1" max="1" width="22" style="138" bestFit="1" customWidth="1"/>
    <col min="2" max="2" width="19.42578125" style="138" bestFit="1" customWidth="1"/>
    <col min="3" max="3" width="17.140625" style="138" customWidth="1"/>
    <col min="4" max="16384" width="9.140625" style="138"/>
  </cols>
  <sheetData>
    <row r="1" spans="1:3" ht="15" x14ac:dyDescent="0.25">
      <c r="A1" s="197" t="s">
        <v>110</v>
      </c>
      <c r="B1" s="198">
        <f>Summary!D3</f>
        <v>0</v>
      </c>
      <c r="C1" s="198"/>
    </row>
    <row r="2" spans="1:3" ht="15" x14ac:dyDescent="0.25">
      <c r="A2" s="197" t="s">
        <v>111</v>
      </c>
      <c r="B2" s="198">
        <f>Summary!D4</f>
        <v>0</v>
      </c>
      <c r="C2" s="198"/>
    </row>
    <row r="3" spans="1:3" ht="15" x14ac:dyDescent="0.25">
      <c r="A3" s="197" t="s">
        <v>112</v>
      </c>
      <c r="B3" s="198">
        <f>Summary!D5</f>
        <v>0</v>
      </c>
      <c r="C3" s="198"/>
    </row>
    <row r="4" spans="1:3" ht="15" x14ac:dyDescent="0.25">
      <c r="A4" s="197" t="s">
        <v>113</v>
      </c>
      <c r="B4" s="199">
        <f>Summary!D6</f>
        <v>0</v>
      </c>
      <c r="C4" s="199"/>
    </row>
    <row r="5" spans="1:3" ht="15" x14ac:dyDescent="0.25">
      <c r="A5" s="200" t="s">
        <v>114</v>
      </c>
      <c r="B5" s="211"/>
      <c r="C5" s="198"/>
    </row>
    <row r="7" spans="1:3" ht="15" x14ac:dyDescent="0.25">
      <c r="A7" s="201" t="s">
        <v>115</v>
      </c>
      <c r="B7" s="202" t="s">
        <v>116</v>
      </c>
      <c r="C7" s="201" t="s">
        <v>117</v>
      </c>
    </row>
    <row r="8" spans="1:3" ht="15" x14ac:dyDescent="0.25">
      <c r="A8" s="203" t="s">
        <v>118</v>
      </c>
      <c r="B8" s="204" t="s">
        <v>119</v>
      </c>
      <c r="C8" s="205">
        <f>ROUND(Summary!R37,0)</f>
        <v>0</v>
      </c>
    </row>
    <row r="9" spans="1:3" ht="15" x14ac:dyDescent="0.25">
      <c r="A9" s="203" t="s">
        <v>120</v>
      </c>
      <c r="B9" s="204" t="s">
        <v>121</v>
      </c>
      <c r="C9" s="205">
        <f>ROUND(Summary!R39,0)</f>
        <v>0</v>
      </c>
    </row>
    <row r="10" spans="1:3" ht="15" x14ac:dyDescent="0.25">
      <c r="A10" s="203" t="s">
        <v>122</v>
      </c>
      <c r="B10" s="204" t="s">
        <v>123</v>
      </c>
      <c r="C10" s="205">
        <f>ROUND(Summary!R64,0)</f>
        <v>0</v>
      </c>
    </row>
    <row r="11" spans="1:3" ht="15" x14ac:dyDescent="0.25">
      <c r="A11" s="203" t="s">
        <v>124</v>
      </c>
      <c r="B11" s="204" t="s">
        <v>125</v>
      </c>
      <c r="C11" s="205">
        <f>ROUND(Summary!R69+Summary!R74+Summary!R75,0)</f>
        <v>0</v>
      </c>
    </row>
    <row r="12" spans="1:3" ht="15" x14ac:dyDescent="0.25">
      <c r="A12" s="203" t="s">
        <v>126</v>
      </c>
      <c r="B12" s="204" t="s">
        <v>127</v>
      </c>
      <c r="C12" s="205">
        <f>ROUND(Summary!R70,0)</f>
        <v>0</v>
      </c>
    </row>
    <row r="13" spans="1:3" ht="15" x14ac:dyDescent="0.25">
      <c r="A13" s="203" t="s">
        <v>128</v>
      </c>
      <c r="B13" s="204" t="s">
        <v>129</v>
      </c>
      <c r="C13" s="205">
        <f>ROUND(SUM(Summary!R89:R91),0)</f>
        <v>0</v>
      </c>
    </row>
    <row r="14" spans="1:3" ht="15" x14ac:dyDescent="0.25">
      <c r="A14" s="203" t="s">
        <v>130</v>
      </c>
      <c r="B14" s="204" t="s">
        <v>131</v>
      </c>
      <c r="C14" s="205">
        <f>ROUND(Summary!R79,0)</f>
        <v>0</v>
      </c>
    </row>
    <row r="15" spans="1:3" ht="15" x14ac:dyDescent="0.25">
      <c r="A15" s="203" t="s">
        <v>132</v>
      </c>
      <c r="B15" s="206"/>
      <c r="C15" s="205"/>
    </row>
    <row r="16" spans="1:3" ht="15" x14ac:dyDescent="0.25">
      <c r="A16" s="207" t="s">
        <v>133</v>
      </c>
      <c r="B16" s="204" t="s">
        <v>134</v>
      </c>
      <c r="C16" s="205">
        <f>ROUND(Summary!R85+Summary!R87,0)</f>
        <v>0</v>
      </c>
    </row>
    <row r="17" spans="1:3" ht="15" x14ac:dyDescent="0.25">
      <c r="A17" s="207" t="s">
        <v>135</v>
      </c>
      <c r="B17" s="204" t="s">
        <v>136</v>
      </c>
      <c r="C17" s="205">
        <f>ROUND(Summary!R86+Summary!R88,0)</f>
        <v>0</v>
      </c>
    </row>
    <row r="18" spans="1:3" ht="15" x14ac:dyDescent="0.25">
      <c r="A18" s="203" t="s">
        <v>34</v>
      </c>
      <c r="B18" s="206"/>
      <c r="C18" s="205"/>
    </row>
    <row r="19" spans="1:3" ht="15" x14ac:dyDescent="0.25">
      <c r="A19" s="203" t="s">
        <v>137</v>
      </c>
      <c r="B19" s="204" t="s">
        <v>138</v>
      </c>
      <c r="C19" s="205">
        <f>ROUND(Summary!R82,0)</f>
        <v>0</v>
      </c>
    </row>
    <row r="20" spans="1:3" ht="15" x14ac:dyDescent="0.25">
      <c r="A20" s="203" t="s">
        <v>139</v>
      </c>
      <c r="B20" s="204" t="s">
        <v>140</v>
      </c>
      <c r="C20" s="205">
        <f>ROUND(Summary!R80,0)</f>
        <v>0</v>
      </c>
    </row>
    <row r="21" spans="1:3" ht="15" x14ac:dyDescent="0.25">
      <c r="A21" s="203" t="s">
        <v>141</v>
      </c>
      <c r="B21" s="204" t="s">
        <v>142</v>
      </c>
      <c r="C21" s="205">
        <f>ROUND(Summary!R73+Summary!R81,0)</f>
        <v>0</v>
      </c>
    </row>
    <row r="22" spans="1:3" ht="15" x14ac:dyDescent="0.25">
      <c r="A22" s="203" t="s">
        <v>143</v>
      </c>
      <c r="B22" s="204" t="s">
        <v>144</v>
      </c>
      <c r="C22" s="205">
        <f>ROUND(Summary!R83+Summary!R92+Summary!R93+Summary!R76+Summary!R84,0)</f>
        <v>0</v>
      </c>
    </row>
    <row r="23" spans="1:3" ht="15" x14ac:dyDescent="0.25">
      <c r="A23" s="203" t="s">
        <v>145</v>
      </c>
      <c r="B23" s="206"/>
      <c r="C23" s="208">
        <f>SUM(C8:C22)</f>
        <v>0</v>
      </c>
    </row>
    <row r="24" spans="1:3" ht="15" x14ac:dyDescent="0.25">
      <c r="A24" s="203" t="s">
        <v>38</v>
      </c>
      <c r="B24" s="204" t="s">
        <v>146</v>
      </c>
      <c r="C24" s="209">
        <f>ROUND(Summary!R101,0)</f>
        <v>0</v>
      </c>
    </row>
    <row r="25" spans="1:3" ht="15.75" thickBot="1" x14ac:dyDescent="0.3">
      <c r="A25" s="203" t="s">
        <v>147</v>
      </c>
      <c r="B25" s="206"/>
      <c r="C25" s="210">
        <f>SUM(C23:C24)</f>
        <v>0</v>
      </c>
    </row>
  </sheetData>
  <sheetProtection algorithmName="SHA-512" hashValue="wkDPvlpjrOOc6cGAo+iaNHF2LDQgsjKAB+qet7cDURZg8I6E5RCj4wkgDj1uEfnzL35V0EHP9BUW2m+IK4+ifA==" saltValue="ScS7TntPWT7N10aavsJyvQ==" spinCount="100000"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Tuition</vt:lpstr>
      <vt:lpstr>SPA USE ONLY</vt:lpstr>
      <vt:lpstr>Summary!Print_Area</vt:lpstr>
      <vt:lpstr>Tuition!Print_Area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Alvarez</dc:creator>
  <cp:lastModifiedBy>Thrasher, Patricia D [M E]</cp:lastModifiedBy>
  <cp:lastPrinted>2014-09-11T14:29:32Z</cp:lastPrinted>
  <dcterms:created xsi:type="dcterms:W3CDTF">2008-11-17T19:38:33Z</dcterms:created>
  <dcterms:modified xsi:type="dcterms:W3CDTF">2016-11-15T15:06:01Z</dcterms:modified>
</cp:coreProperties>
</file>